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360" yWindow="120" windowWidth="13590" windowHeight="7425" firstSheet="6" activeTab="10"/>
  </bookViews>
  <sheets>
    <sheet name="کارعملی 1 " sheetId="1" r:id="rId1"/>
    <sheet name="بخشی از کار عملی 3" sheetId="2" r:id="rId2"/>
    <sheet name="کار عملی 5" sheetId="7" r:id="rId3"/>
    <sheet name="کار عملی6" sheetId="6" r:id="rId4"/>
    <sheet name="کارعملی 7" sheetId="5" r:id="rId5"/>
    <sheet name="کارعملی8" sheetId="3" r:id="rId6"/>
    <sheet name="کارعملی 9" sheetId="4" r:id="rId7"/>
    <sheet name="کارعملی 10" sheetId="8" r:id="rId8"/>
    <sheet name="کارعملی 11" sheetId="9" r:id="rId9"/>
    <sheet name="کارعملی 12" sheetId="10" r:id="rId10"/>
    <sheet name="کارعملی 13" sheetId="11" r:id="rId11"/>
  </sheets>
  <calcPr calcId="124519"/>
</workbook>
</file>

<file path=xl/calcChain.xml><?xml version="1.0" encoding="utf-8"?>
<calcChain xmlns="http://schemas.openxmlformats.org/spreadsheetml/2006/main">
  <c r="I58" i="9"/>
  <c r="I57"/>
  <c r="I56"/>
  <c r="C56" i="8"/>
  <c r="W20" i="2"/>
  <c r="J27" i="10"/>
  <c r="D16" i="5"/>
  <c r="D3"/>
  <c r="A21" i="1"/>
  <c r="D14"/>
  <c r="M5" i="11"/>
  <c r="L6" s="1"/>
  <c r="G3"/>
  <c r="C13"/>
  <c r="L35"/>
  <c r="L32"/>
  <c r="M28"/>
  <c r="L29" s="1"/>
  <c r="M23"/>
  <c r="L24" s="1"/>
  <c r="M19"/>
  <c r="L20" s="1"/>
  <c r="G6"/>
  <c r="L16"/>
  <c r="L13"/>
  <c r="M9"/>
  <c r="L10" s="1"/>
  <c r="G11"/>
  <c r="G10"/>
  <c r="G9"/>
  <c r="B13"/>
  <c r="A13"/>
  <c r="K29" i="10"/>
  <c r="J30" s="1"/>
  <c r="J24"/>
  <c r="J18"/>
  <c r="K17"/>
  <c r="J12"/>
  <c r="K5"/>
  <c r="J6" s="1"/>
  <c r="J9"/>
  <c r="B14"/>
  <c r="D14"/>
  <c r="E14"/>
  <c r="C14"/>
  <c r="K14" s="1"/>
  <c r="A13"/>
  <c r="A14" s="1"/>
  <c r="B58" i="9"/>
  <c r="B67"/>
  <c r="B69" s="1"/>
  <c r="A68"/>
  <c r="A69" s="1"/>
  <c r="B60"/>
  <c r="A59"/>
  <c r="A60" s="1"/>
  <c r="B51"/>
  <c r="A51"/>
  <c r="A50"/>
  <c r="B42"/>
  <c r="A41"/>
  <c r="A42" s="1"/>
  <c r="B33"/>
  <c r="A33"/>
  <c r="A32"/>
  <c r="B24"/>
  <c r="A23"/>
  <c r="A24" s="1"/>
  <c r="B15"/>
  <c r="A15"/>
  <c r="A6"/>
  <c r="B6"/>
  <c r="A14"/>
  <c r="A5"/>
  <c r="B54" i="8"/>
  <c r="A55"/>
  <c r="A61" s="1"/>
  <c r="C58"/>
  <c r="C57"/>
  <c r="C60"/>
  <c r="C59"/>
  <c r="B45"/>
  <c r="A46" s="1"/>
  <c r="A47" s="1"/>
  <c r="B35"/>
  <c r="A36" s="1"/>
  <c r="A37" s="1"/>
  <c r="B15"/>
  <c r="A16" s="1"/>
  <c r="A17" s="1"/>
  <c r="B27"/>
  <c r="B25"/>
  <c r="A26" s="1"/>
  <c r="A27" s="1"/>
  <c r="B5"/>
  <c r="A6" s="1"/>
  <c r="A7" s="1"/>
  <c r="AG13" i="2"/>
  <c r="AG12"/>
  <c r="AH13"/>
  <c r="AH12"/>
  <c r="W16"/>
  <c r="W15"/>
  <c r="W17" s="1"/>
  <c r="Y12"/>
  <c r="W12" s="1"/>
  <c r="G8" i="6"/>
  <c r="D5"/>
  <c r="A6"/>
  <c r="I8" i="5"/>
  <c r="J8"/>
  <c r="K8"/>
  <c r="K4"/>
  <c r="K5"/>
  <c r="K6"/>
  <c r="K7"/>
  <c r="K3"/>
  <c r="J7"/>
  <c r="J6"/>
  <c r="A16"/>
  <c r="B16"/>
  <c r="C16"/>
  <c r="E16"/>
  <c r="J5"/>
  <c r="J4"/>
  <c r="J3"/>
  <c r="C19" i="3"/>
  <c r="B13"/>
  <c r="C13"/>
  <c r="D13"/>
  <c r="B87" i="4"/>
  <c r="A84"/>
  <c r="B83"/>
  <c r="J83"/>
  <c r="J87" s="1"/>
  <c r="J86"/>
  <c r="J85"/>
  <c r="J84"/>
  <c r="J82"/>
  <c r="J81"/>
  <c r="J80"/>
  <c r="J79"/>
  <c r="J78"/>
  <c r="A81"/>
  <c r="A78"/>
  <c r="A73"/>
  <c r="B72"/>
  <c r="A70"/>
  <c r="A69"/>
  <c r="A65"/>
  <c r="B64"/>
  <c r="A58"/>
  <c r="A51"/>
  <c r="B53" s="1"/>
  <c r="A54" s="1"/>
  <c r="A40"/>
  <c r="A43"/>
  <c r="A35"/>
  <c r="B28"/>
  <c r="B33" s="1"/>
  <c r="A27"/>
  <c r="A23"/>
  <c r="A20"/>
  <c r="A17"/>
  <c r="A14"/>
  <c r="A8"/>
  <c r="A5"/>
  <c r="A11"/>
  <c r="J21" i="10" l="1"/>
  <c r="K20" s="1"/>
  <c r="J15"/>
  <c r="J32" s="1"/>
  <c r="K32"/>
  <c r="J6" i="11"/>
  <c r="L37"/>
  <c r="M37"/>
  <c r="B17" i="8"/>
  <c r="B61"/>
  <c r="B47"/>
  <c r="B37"/>
  <c r="B7"/>
  <c r="A28" i="4"/>
  <c r="A33" s="1"/>
  <c r="A59" s="1"/>
  <c r="A63" s="1"/>
  <c r="A87" s="1"/>
  <c r="B63"/>
  <c r="B59"/>
  <c r="D21" i="1" l="1"/>
  <c r="E21"/>
  <c r="A13"/>
  <c r="B14"/>
  <c r="B13"/>
  <c r="C14"/>
  <c r="A14" s="1"/>
  <c r="C15"/>
  <c r="C13"/>
  <c r="D13"/>
  <c r="E14"/>
  <c r="E15"/>
  <c r="E13"/>
  <c r="A15" l="1"/>
  <c r="B15"/>
  <c r="B21" s="1"/>
  <c r="C21"/>
</calcChain>
</file>

<file path=xl/comments1.xml><?xml version="1.0" encoding="utf-8"?>
<comments xmlns="http://schemas.openxmlformats.org/spreadsheetml/2006/main">
  <authors>
    <author>HP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545000/109%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19075/109%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272500/109%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4360/109%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9810/109%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D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خاکبرداری جزو بهای تمام شده زمین و گودبرداری جزو بهای تمام شده ساختمان است
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مبلغ 5 میلیون چون در ساخت مصرف شده جزو دارایی در جریان ساخت محسوب میشود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صفحه 50 کتاب
</t>
        </r>
      </text>
    </comment>
  </commentList>
</comments>
</file>

<file path=xl/sharedStrings.xml><?xml version="1.0" encoding="utf-8"?>
<sst xmlns="http://schemas.openxmlformats.org/spreadsheetml/2006/main" count="879" uniqueCount="438">
  <si>
    <t>شماره سریال</t>
  </si>
  <si>
    <t>صورتحساب فروش کالا و خدمات</t>
  </si>
  <si>
    <t>مشخصات فروشنده</t>
  </si>
  <si>
    <t>نشانی:</t>
  </si>
  <si>
    <t>مشخصات خریدار</t>
  </si>
  <si>
    <t>مشخصات کالا یا خدمات مورد معامله</t>
  </si>
  <si>
    <t>جمع مبلغ کل بعلاوه جمع مالیات و عوارض</t>
  </si>
  <si>
    <t>مبلغ کل پس از تخفیف</t>
  </si>
  <si>
    <t>مبلغ تخفیف</t>
  </si>
  <si>
    <t>مبلغ کل (ریال)</t>
  </si>
  <si>
    <t>مبلغ واحد(ریال)</t>
  </si>
  <si>
    <t>واحد اندازه گیری</t>
  </si>
  <si>
    <t>تعداد/مقدار</t>
  </si>
  <si>
    <t>شرح کالا یا خدمات</t>
  </si>
  <si>
    <t>کد کالا</t>
  </si>
  <si>
    <t>ردیف</t>
  </si>
  <si>
    <t>جمع کل</t>
  </si>
  <si>
    <t>توضیحات</t>
  </si>
  <si>
    <t>مهر و امضاء خریدار</t>
  </si>
  <si>
    <t>مهر و امضاء فروشنده</t>
  </si>
  <si>
    <t>SG19</t>
  </si>
  <si>
    <t>MT12</t>
  </si>
  <si>
    <t>CC92</t>
  </si>
  <si>
    <t>صندلی گردان مدل لاندا</t>
  </si>
  <si>
    <t>میز تحریر چوبی  مدل کلاسیک</t>
  </si>
  <si>
    <t>ماشین تحریر رومیزی با چاپگر مدل CS</t>
  </si>
  <si>
    <t>عدد</t>
  </si>
  <si>
    <t>دستگاه</t>
  </si>
  <si>
    <t>جمع مالیات و عوارض</t>
  </si>
  <si>
    <t>تاریخ :           6 /  6  /  96</t>
  </si>
  <si>
    <t>شماره ثبت /ملی</t>
  </si>
  <si>
    <t>نام شخص :حقوقی/ حقیقی: شرکت آران                                                                     شماره اقتصادی:                                     شماره ثبت/ ملی:</t>
  </si>
  <si>
    <t>نام شخص :حقوقی/ حقیقی: فروشگاه بیدگل                                                                      شماره اقتصادی:                                     شماره ثبت/ ملی:</t>
  </si>
  <si>
    <t>شماره اقتصادی: 123321456654</t>
  </si>
  <si>
    <t>کد پستی ده رقمی:8185581956</t>
  </si>
  <si>
    <t>نشانی کامل : استان:اصفهان-</t>
  </si>
  <si>
    <t>شهرستان:کاشان</t>
  </si>
  <si>
    <t>شهر:کاشان</t>
  </si>
  <si>
    <t>شماره ثبت /ملی:123569</t>
  </si>
  <si>
    <t>نشانی کامل : استان:اصفهان</t>
  </si>
  <si>
    <t>شماره اقتصادی: 321123654456</t>
  </si>
  <si>
    <t>کد پستی ده رقمی:7178971798</t>
  </si>
  <si>
    <t>شرایط و نحوه فروش: نقدی*                              غیر نقدی</t>
  </si>
  <si>
    <t>فرم درخواست خرید/ ایجاد دارایی</t>
  </si>
  <si>
    <t>ایجاد</t>
  </si>
  <si>
    <t>ملاحظات</t>
  </si>
  <si>
    <t>مقدار تحویلی</t>
  </si>
  <si>
    <t>مقدار درخواستی</t>
  </si>
  <si>
    <t>واحد</t>
  </si>
  <si>
    <t>مشخصات اموال</t>
  </si>
  <si>
    <t>مشخصات فنی</t>
  </si>
  <si>
    <t>شرح</t>
  </si>
  <si>
    <t>توزیع نسخ</t>
  </si>
  <si>
    <t>تاییدکننده</t>
  </si>
  <si>
    <t>بررسی کننده</t>
  </si>
  <si>
    <t>1- حسابداری</t>
  </si>
  <si>
    <t>نام:                                                                                              امضاء</t>
  </si>
  <si>
    <t>نام:                                                              امضاء</t>
  </si>
  <si>
    <t>2- تدارکات</t>
  </si>
  <si>
    <t>3- درخواست کننده</t>
  </si>
  <si>
    <t>3. درخواست کننده</t>
  </si>
  <si>
    <t>1. حسابداری</t>
  </si>
  <si>
    <t>توزیع نسخ:</t>
  </si>
  <si>
    <r>
      <t xml:space="preserve">واحد درخواست کننده: </t>
    </r>
    <r>
      <rPr>
        <sz val="14"/>
        <color rgb="FF00B0F0"/>
        <rFont val="2  Nazanin"/>
        <charset val="178"/>
      </rPr>
      <t>تاسیسات</t>
    </r>
  </si>
  <si>
    <r>
      <t>شماره درخواست:</t>
    </r>
    <r>
      <rPr>
        <sz val="14"/>
        <color rgb="FF00B0F0"/>
        <rFont val="2  Nazanin"/>
        <charset val="178"/>
      </rPr>
      <t>585</t>
    </r>
  </si>
  <si>
    <r>
      <t xml:space="preserve">تاریخ درخواست: </t>
    </r>
    <r>
      <rPr>
        <sz val="14"/>
        <color rgb="FF00B0F0"/>
        <rFont val="2  Nazanin"/>
        <charset val="178"/>
      </rPr>
      <t>96/3/2</t>
    </r>
  </si>
  <si>
    <r>
      <t>خرید</t>
    </r>
    <r>
      <rPr>
        <sz val="14"/>
        <color rgb="FF00B0F0"/>
        <rFont val="2  Nazanin"/>
        <charset val="178"/>
      </rPr>
      <t>*</t>
    </r>
  </si>
  <si>
    <t>دوربین شبکه ای FULL HD</t>
  </si>
  <si>
    <t>DCS،  4MP ، 60X</t>
  </si>
  <si>
    <r>
      <t xml:space="preserve">درخواست کننده : </t>
    </r>
    <r>
      <rPr>
        <sz val="12"/>
        <color rgb="FF00B0F0"/>
        <rFont val="2  Nazanin"/>
        <charset val="178"/>
      </rPr>
      <t>واحد تاسیسات</t>
    </r>
  </si>
  <si>
    <t>نام:                                                                                                 امضاء</t>
  </si>
  <si>
    <t>فرم استعلام بها</t>
  </si>
  <si>
    <t>شرکت:</t>
  </si>
  <si>
    <t>شماره</t>
  </si>
  <si>
    <t>پیوست:</t>
  </si>
  <si>
    <t>آدرس:</t>
  </si>
  <si>
    <t>آقای:</t>
  </si>
  <si>
    <t>کد اقتصادی</t>
  </si>
  <si>
    <t>شماره ثبت</t>
  </si>
  <si>
    <t>تلفن/فاکس</t>
  </si>
  <si>
    <t>احتراما این شرکت در نظر دارد از طریق استعلام (مناقصه محدود) خریداری نماید. خواهشمند است پیشنهاد خود را مشروط به رعایت مفاد ذیل در موعد مقرر ارئه فرمایید.</t>
  </si>
  <si>
    <t>زمان تحویل</t>
  </si>
  <si>
    <t>ارزش کل</t>
  </si>
  <si>
    <t>ارزش واحد</t>
  </si>
  <si>
    <t>تعداد/واحد</t>
  </si>
  <si>
    <t>شرح و مشخصات فنی کالا</t>
  </si>
  <si>
    <t>عنوان کالا</t>
  </si>
  <si>
    <t>درخواست خرید</t>
  </si>
  <si>
    <t>آیتم</t>
  </si>
  <si>
    <t>مهر و امضای فروشنده</t>
  </si>
  <si>
    <t>امضاء مدیر خرید</t>
  </si>
  <si>
    <t>شرکت میتواند در صورت لزوم کارشناس خود را برای بازرسی کالا قبل از بارگیری در محل اعزام نماید</t>
  </si>
  <si>
    <t>ضمانت فروشنده: فروشنده موظف است حدود....... درصد از قیمت پیش پرداخت،ضمانت قابل قبول شرکت خریدار را جداگانه ارسال نماید.</t>
  </si>
  <si>
    <t>دفتر:</t>
  </si>
  <si>
    <t>آدرس شرکت:</t>
  </si>
  <si>
    <t>تلفکس:                                  ایمیل:</t>
  </si>
  <si>
    <t>همراه:</t>
  </si>
  <si>
    <r>
      <t xml:space="preserve">به شرکت: </t>
    </r>
    <r>
      <rPr>
        <sz val="14"/>
        <color rgb="FF00B0F0"/>
        <rFont val="2  Nazanin"/>
        <charset val="178"/>
      </rPr>
      <t>چشم سوم</t>
    </r>
  </si>
  <si>
    <t>بستانکار</t>
  </si>
  <si>
    <t>بدهکار</t>
  </si>
  <si>
    <t>عطف</t>
  </si>
  <si>
    <t>تاریخ</t>
  </si>
  <si>
    <t>شماره سند</t>
  </si>
  <si>
    <t>ماه</t>
  </si>
  <si>
    <t>روز</t>
  </si>
  <si>
    <t>موجودی نقد- صندوق</t>
  </si>
  <si>
    <t>جمع نقل به صفحه 2</t>
  </si>
  <si>
    <t>دفتر روزنامه                                                شماره صفحه:2</t>
  </si>
  <si>
    <t>منقول از صفحه : 1</t>
  </si>
  <si>
    <t>جمع نقل به صفحه 3</t>
  </si>
  <si>
    <t>منقول از صفحه : 2</t>
  </si>
  <si>
    <t>ساختمان</t>
  </si>
  <si>
    <r>
      <t xml:space="preserve">دفتر روزنامه   </t>
    </r>
    <r>
      <rPr>
        <sz val="14"/>
        <color rgb="FFC00000"/>
        <rFont val="B Nazanin"/>
        <charset val="178"/>
      </rPr>
      <t xml:space="preserve">شرکت خلیج فارس </t>
    </r>
    <r>
      <rPr>
        <sz val="14"/>
        <color rgb="FFFF0000"/>
        <rFont val="B Nazanin"/>
        <charset val="178"/>
      </rPr>
      <t xml:space="preserve">                                             </t>
    </r>
    <r>
      <rPr>
        <sz val="14"/>
        <color theme="1"/>
        <rFont val="B Nazanin"/>
        <charset val="178"/>
      </rPr>
      <t>صفحه 1</t>
    </r>
  </si>
  <si>
    <t>زمین</t>
  </si>
  <si>
    <t>موجودی نقد</t>
  </si>
  <si>
    <t>موجودی نقد-بانک</t>
  </si>
  <si>
    <t>دارایی در جریان ساخت(ساختمان)</t>
  </si>
  <si>
    <t>تنخواه گردان کارپردازی(زاهدی)</t>
  </si>
  <si>
    <t>مستحدثات</t>
  </si>
  <si>
    <t>سایر اسناد پرداختنی غیر تجاری</t>
  </si>
  <si>
    <t xml:space="preserve">         موجودی نقد-بانک</t>
  </si>
  <si>
    <t xml:space="preserve">امتیازات آب </t>
  </si>
  <si>
    <t>امتیاز فاضلاب</t>
  </si>
  <si>
    <t>امتیاز برق</t>
  </si>
  <si>
    <t>سایر حسابهای دریافتنی(کارگران)</t>
  </si>
  <si>
    <t>تاسیسات</t>
  </si>
  <si>
    <t xml:space="preserve">                  سایر حسابهای دریافتنی(کارگران)</t>
  </si>
  <si>
    <t>هزینه پذیرایی و مراسمات</t>
  </si>
  <si>
    <t>سایر حسابهای دریافتنی (زاهدی)</t>
  </si>
  <si>
    <t>تنخواه گردان کارپردازی (زاهدی)</t>
  </si>
  <si>
    <t>هزینه پذیرایی</t>
  </si>
  <si>
    <t>جمع نقل به صفحه 4</t>
  </si>
  <si>
    <t>عنوان</t>
  </si>
  <si>
    <t>زیان ناشی از تخریب</t>
  </si>
  <si>
    <t>الف</t>
  </si>
  <si>
    <t>ب</t>
  </si>
  <si>
    <t>ج</t>
  </si>
  <si>
    <t>د</t>
  </si>
  <si>
    <t>ه</t>
  </si>
  <si>
    <t>و</t>
  </si>
  <si>
    <t>ز</t>
  </si>
  <si>
    <t>ح</t>
  </si>
  <si>
    <t>ط</t>
  </si>
  <si>
    <t>ی</t>
  </si>
  <si>
    <t>ک</t>
  </si>
  <si>
    <t>تخریب ساختمان قدیمی</t>
  </si>
  <si>
    <t>احداث انبار لوازم و مصالح طی دوره احداث</t>
  </si>
  <si>
    <t>هزینه بیمه حوادث طی دوره احداث</t>
  </si>
  <si>
    <t>نقشه کشی</t>
  </si>
  <si>
    <t>اخذ پروانه ساختمان جدید</t>
  </si>
  <si>
    <t>ایجاد فضای سبز اطراف ساختمان</t>
  </si>
  <si>
    <t>آسفالت حیاط ساختمان</t>
  </si>
  <si>
    <t>لوله کشی و سیم کشی داخل ساختمان</t>
  </si>
  <si>
    <t>احداث پارکینگ</t>
  </si>
  <si>
    <t>نرده کشی دور ساختمان</t>
  </si>
  <si>
    <t>مصالح بکار رفته در ساختمان</t>
  </si>
  <si>
    <t>جمع</t>
  </si>
  <si>
    <t>بد</t>
  </si>
  <si>
    <t>بس</t>
  </si>
  <si>
    <t>عنوان حساب</t>
  </si>
  <si>
    <t>ماشین آلات</t>
  </si>
  <si>
    <t>خرید ساختمان فرسوده</t>
  </si>
  <si>
    <t>عواید حاصل از فروش مصالح</t>
  </si>
  <si>
    <t>طراحی و نقشه کشی جهت احداث ساختمان</t>
  </si>
  <si>
    <t>تسطیح و آماده سازی زمین</t>
  </si>
  <si>
    <t>خرید ماشین آلات با شرط ن/60-10/4 - از تخفیف استفاده نشد</t>
  </si>
  <si>
    <t>حمل و نقل ماشین آلات خریداری شده</t>
  </si>
  <si>
    <t>جریمه رانندگی حمل ماشین آلات</t>
  </si>
  <si>
    <t>مواد و مصالح و دستمزد احداث ساختمان جدید</t>
  </si>
  <si>
    <t>زیرسازی برای استقرار ماشین آلات</t>
  </si>
  <si>
    <t>نصب ماشین آلات</t>
  </si>
  <si>
    <t>محوطه سازی،آسفالت،جدول بندی و ایجاد فضای سبز</t>
  </si>
  <si>
    <t>کمک بلاعوض به نگهبان کارگاه موقت</t>
  </si>
  <si>
    <t>بهره وام کوتاه مدت اخذ شده جهت احداث ساختمان</t>
  </si>
  <si>
    <t>هزینه</t>
  </si>
  <si>
    <t>کل مالیات و عوارض</t>
  </si>
  <si>
    <t>مبلغ بدون عوارض و مالیات</t>
  </si>
  <si>
    <t>مبلغ با عوارض و مالیات</t>
  </si>
  <si>
    <t>خرید نقدی زمین</t>
  </si>
  <si>
    <t>هزینه انتقال سند</t>
  </si>
  <si>
    <t>کارمزد دلالی</t>
  </si>
  <si>
    <t>دیوارکشی دور زمین</t>
  </si>
  <si>
    <t>مالیات غیرقابل استرداد</t>
  </si>
  <si>
    <t>هزینه حفر چاه</t>
  </si>
  <si>
    <t>بهای تمام شده زمین</t>
  </si>
  <si>
    <t>مبلغ</t>
  </si>
  <si>
    <t>جزو مستحدثات محسوب میشود</t>
  </si>
  <si>
    <t>خرید مصالح جهت احداث ساختمان</t>
  </si>
  <si>
    <t>هزینه بیمه درطول عمر ساخت</t>
  </si>
  <si>
    <t>پرداخت دستمزد عوامل ساخت</t>
  </si>
  <si>
    <t>هزینه نقشه کشی</t>
  </si>
  <si>
    <t>هزینه ایجاد فضای سبز</t>
  </si>
  <si>
    <t>ایجاد پارکینگ</t>
  </si>
  <si>
    <t>بهای تمام شده ساختمان</t>
  </si>
  <si>
    <t>خرید نقدی ماشین آلات</t>
  </si>
  <si>
    <t>هزینه عوارض وگمرکی</t>
  </si>
  <si>
    <t>جریمه تاخیر در پرداخت حقوق گمرکی</t>
  </si>
  <si>
    <t>هزینه بارگیری</t>
  </si>
  <si>
    <t>باز سازی محل نصب</t>
  </si>
  <si>
    <t>تعمیرقطعاتی که در حمل آسیب دیده اند</t>
  </si>
  <si>
    <t>حق الزحمه متصدیان نصب</t>
  </si>
  <si>
    <t>بهای تمام شده ماشین آلات</t>
  </si>
  <si>
    <t>هزینه مالی محسوب میشود</t>
  </si>
  <si>
    <t>هزینه تعمیرات محسوب میشود</t>
  </si>
  <si>
    <t>وسایط نقلیه</t>
  </si>
  <si>
    <t>منابع و معادن</t>
  </si>
  <si>
    <t>اثاثه و منصوبات</t>
  </si>
  <si>
    <t>9. هزینه خاکبرداری</t>
  </si>
  <si>
    <t>3 . حق ثبت زمین</t>
  </si>
  <si>
    <t>1. کارمزد دلالی زمین</t>
  </si>
  <si>
    <t>21 . خرید زمین برای توسعه آینده کارخانه</t>
  </si>
  <si>
    <t>5 . آسفالت محوطه</t>
  </si>
  <si>
    <t>7. احداث پارکینگ</t>
  </si>
  <si>
    <t>15. دیوار کشی دور زمین</t>
  </si>
  <si>
    <t>17. ایجاد فضای سبز</t>
  </si>
  <si>
    <t>4. نرده کشی</t>
  </si>
  <si>
    <t>6. پیاده رو سازی</t>
  </si>
  <si>
    <t>28. هزینه حفر چاه</t>
  </si>
  <si>
    <t>26. پرچین</t>
  </si>
  <si>
    <t>18. آلاچیق</t>
  </si>
  <si>
    <t>19. لوله کشی داخل ساختمان</t>
  </si>
  <si>
    <t>8. هزینه انتقال سند مالکیت ساختمان</t>
  </si>
  <si>
    <t>41. هزینه نقشه کشی ساختمان</t>
  </si>
  <si>
    <t>40. پروانه ساخت ساختمان</t>
  </si>
  <si>
    <t>25. کتابخانه دیواری</t>
  </si>
  <si>
    <t>22. کابینت</t>
  </si>
  <si>
    <t>47. میز و صندلی</t>
  </si>
  <si>
    <t>37. فایل کشویی</t>
  </si>
  <si>
    <t>46. کتابخانه قابل جابجایی</t>
  </si>
  <si>
    <t>12.عوارض و حقوق گمرکی ماشین آلات</t>
  </si>
  <si>
    <t>41. هزینه خرید بیل مکانیکی</t>
  </si>
  <si>
    <t>29. هزینه نصب ماشین آلات</t>
  </si>
  <si>
    <t>45. تراکتور و بولدوزر</t>
  </si>
  <si>
    <t>50. حق الزحمه مهندسان نصب ماشین آلات</t>
  </si>
  <si>
    <t>32. سیستم سرمایشی و گرمایشی</t>
  </si>
  <si>
    <t>44. سردخانه</t>
  </si>
  <si>
    <t>35. هزینه حمل و نقل اولیه وسائط نقلیه</t>
  </si>
  <si>
    <t>39. هزینه خرید موتور سیکلت</t>
  </si>
  <si>
    <t>30. مونتاژ وسایط نقلیه</t>
  </si>
  <si>
    <t>16. منظره سازی</t>
  </si>
  <si>
    <t>20. کمد دیواری</t>
  </si>
  <si>
    <t>14. پرده و کرکره</t>
  </si>
  <si>
    <t>10. هزینه بیمه درطول دوره ساخت</t>
  </si>
  <si>
    <t>11. هزینه بارگیری ماشین آلات</t>
  </si>
  <si>
    <t>42. سیستم اطفای حریق</t>
  </si>
  <si>
    <t>33. بازسازی محل نصب ماشین آلات</t>
  </si>
  <si>
    <t>49. بازسازی و مرمت ماشین آلات</t>
  </si>
  <si>
    <t>31. کولر گازی</t>
  </si>
  <si>
    <t>27. آب پاش ها</t>
  </si>
  <si>
    <t>23. پارتیشن</t>
  </si>
  <si>
    <t>24. قفسه بندی</t>
  </si>
  <si>
    <t>2. هزینه خرید تانکر</t>
  </si>
  <si>
    <r>
      <t xml:space="preserve">شماره </t>
    </r>
    <r>
      <rPr>
        <sz val="10"/>
        <color theme="3" tint="0.39997558519241921"/>
        <rFont val="2  Nazanin"/>
        <charset val="178"/>
      </rPr>
      <t>701101</t>
    </r>
  </si>
  <si>
    <r>
      <t>تاریخ:</t>
    </r>
    <r>
      <rPr>
        <sz val="10"/>
        <color theme="3" tint="0.39997558519241921"/>
        <rFont val="2  Nazanin"/>
        <charset val="178"/>
      </rPr>
      <t>95/3/5</t>
    </r>
  </si>
  <si>
    <r>
      <t xml:space="preserve">زمان مورد نیاز به کالا </t>
    </r>
    <r>
      <rPr>
        <sz val="14"/>
        <color theme="3" tint="0.39997558519241921"/>
        <rFont val="2  Nazanin"/>
        <charset val="178"/>
      </rPr>
      <t>15</t>
    </r>
    <r>
      <rPr>
        <sz val="14"/>
        <color theme="1"/>
        <rFont val="2  Nazanin"/>
        <charset val="178"/>
      </rPr>
      <t xml:space="preserve"> روز کاری</t>
    </r>
  </si>
  <si>
    <r>
      <t xml:space="preserve">مدت زمان اعتبار پیشنهاد  </t>
    </r>
    <r>
      <rPr>
        <sz val="14"/>
        <color theme="3" tint="0.39997558519241921"/>
        <rFont val="2  Nazanin"/>
        <charset val="178"/>
      </rPr>
      <t>18</t>
    </r>
    <r>
      <rPr>
        <sz val="14"/>
        <color theme="1"/>
        <rFont val="2  Nazanin"/>
        <charset val="178"/>
      </rPr>
      <t xml:space="preserve"> روز</t>
    </r>
  </si>
  <si>
    <r>
      <t xml:space="preserve">کارخانه سازنده کالا </t>
    </r>
    <r>
      <rPr>
        <sz val="14"/>
        <color theme="3" tint="0.39997558519241921"/>
        <rFont val="2  Nazanin"/>
        <charset val="178"/>
      </rPr>
      <t>نیکون</t>
    </r>
    <r>
      <rPr>
        <sz val="14"/>
        <color theme="1"/>
        <rFont val="2  Nazanin"/>
        <charset val="178"/>
      </rPr>
      <t xml:space="preserve">     نام تجاری </t>
    </r>
    <r>
      <rPr>
        <sz val="14"/>
        <color theme="3" tint="0.39997558519241921"/>
        <rFont val="2  Nazanin"/>
        <charset val="178"/>
      </rPr>
      <t>نیکون</t>
    </r>
  </si>
  <si>
    <r>
      <t xml:space="preserve">شرایط پرداخت  </t>
    </r>
    <r>
      <rPr>
        <sz val="14"/>
        <color theme="3" tint="0.39997558519241921"/>
        <rFont val="2  Nazanin"/>
        <charset val="178"/>
      </rPr>
      <t xml:space="preserve"> 50%  </t>
    </r>
    <r>
      <rPr>
        <sz val="14"/>
        <color theme="1"/>
        <rFont val="2  Nazanin"/>
        <charset val="178"/>
      </rPr>
      <t>بعد از عقد قرارداد.بقیه بعد از تایید نهایی کالا</t>
    </r>
  </si>
  <si>
    <t xml:space="preserve">     /      /</t>
  </si>
  <si>
    <t>پیش فاکتور فروش کالا و خدمات</t>
  </si>
  <si>
    <t>شماره ثبت/ ملی</t>
  </si>
  <si>
    <t>شماره اقتصادی</t>
  </si>
  <si>
    <t>کد پستی ده رقمی</t>
  </si>
  <si>
    <t xml:space="preserve">نشانی کامل: استان:           شهرستان :        </t>
  </si>
  <si>
    <t xml:space="preserve">نشانی: </t>
  </si>
  <si>
    <t>مبلغ کل پس از  تخفیف</t>
  </si>
  <si>
    <t>مبلغ کل</t>
  </si>
  <si>
    <t>مبلغ واحد</t>
  </si>
  <si>
    <t>واحد    اندازه گیری</t>
  </si>
  <si>
    <t>مالیات ارزش افزوده</t>
  </si>
  <si>
    <t>روشهای پرداخت:</t>
  </si>
  <si>
    <t>عوارض</t>
  </si>
  <si>
    <t>پرداخت از طریق موبایل یا شماره گیری #number*</t>
  </si>
  <si>
    <t>صورت حساب این دوره</t>
  </si>
  <si>
    <t>پرداخت آنلاین از طریق مراجعه به سایت شرکت به نشانی my.corporation.ir</t>
  </si>
  <si>
    <t>بدهکاری(بستانکاری) پیشین</t>
  </si>
  <si>
    <t>مراجعه حضوری به بانک و واریز به حساب شماره 0102345678009 بانک ملی شعبه اصفهان بنام شرکت</t>
  </si>
  <si>
    <t>مبلغ قابل پرداخت(ریال)</t>
  </si>
  <si>
    <t>مهر و امضاءفروشنده                                                                                           مهر و امضاءخریدار</t>
  </si>
  <si>
    <r>
      <t xml:space="preserve">نام شخص حقیقی/ حقوقی </t>
    </r>
    <r>
      <rPr>
        <sz val="12"/>
        <color theme="3" tint="0.39997558519241921"/>
        <rFont val="2  Nazanin"/>
        <charset val="178"/>
      </rPr>
      <t>شرکت چشم سوم</t>
    </r>
  </si>
  <si>
    <r>
      <t xml:space="preserve">نام شخص حقیقی/ حقوقی </t>
    </r>
    <r>
      <rPr>
        <sz val="12"/>
        <color theme="3" tint="0.39997558519241921"/>
        <rFont val="2  Nazanin"/>
        <charset val="178"/>
      </rPr>
      <t>شرکت پرتیکان</t>
    </r>
  </si>
  <si>
    <t>مصوبه کمیسیون معاملات- فرم بررسی استعلام بها</t>
  </si>
  <si>
    <t>تعداد استعلام مورد نیاز</t>
  </si>
  <si>
    <t>تعداد/ مقدار مورد نیاز</t>
  </si>
  <si>
    <t>نام تامین کننده</t>
  </si>
  <si>
    <t>آدرس (درصورت لزوم)</t>
  </si>
  <si>
    <t>تلفن و فاکس</t>
  </si>
  <si>
    <t>گروه</t>
  </si>
  <si>
    <t>قیمت</t>
  </si>
  <si>
    <t>کل</t>
  </si>
  <si>
    <t>شرایط پیشنهاد شده</t>
  </si>
  <si>
    <t>امضای مسئول کنترل کیفیت</t>
  </si>
  <si>
    <t>(در صورت تایید نمونه)</t>
  </si>
  <si>
    <t>زمان اعتبار قیمت</t>
  </si>
  <si>
    <t>نتیجه گیری کلی</t>
  </si>
  <si>
    <t>اعضای کمیسیون معاملات</t>
  </si>
  <si>
    <t>مدیر عامل</t>
  </si>
  <si>
    <t>مدیر مالی</t>
  </si>
  <si>
    <t>مدیر بازرگانی</t>
  </si>
  <si>
    <t>مدیر تولید</t>
  </si>
  <si>
    <t>مدیر کارخانه</t>
  </si>
  <si>
    <t>نام و نام خانوادگی</t>
  </si>
  <si>
    <t>امضاء</t>
  </si>
  <si>
    <r>
      <t>1-</t>
    </r>
    <r>
      <rPr>
        <sz val="14"/>
        <color theme="3" tint="0.39997558519241921"/>
        <rFont val="2  Nazanin"/>
        <charset val="178"/>
      </rPr>
      <t>چشم سوم</t>
    </r>
  </si>
  <si>
    <r>
      <t>3-</t>
    </r>
    <r>
      <rPr>
        <sz val="14"/>
        <color theme="3" tint="0.39997558519241921"/>
        <rFont val="2  Nazanin"/>
        <charset val="178"/>
      </rPr>
      <t>همیشه بیدار</t>
    </r>
  </si>
  <si>
    <r>
      <t>نام کالا:</t>
    </r>
    <r>
      <rPr>
        <sz val="14"/>
        <color theme="3" tint="0.39997558519241921"/>
        <rFont val="2  Nazanin"/>
        <charset val="178"/>
      </rPr>
      <t>دوربین شبکه ای FULL HD</t>
    </r>
    <r>
      <rPr>
        <sz val="14"/>
        <color theme="1"/>
        <rFont val="2  Nazanin"/>
        <charset val="178"/>
      </rPr>
      <t xml:space="preserve"> </t>
    </r>
  </si>
  <si>
    <r>
      <t>کد:</t>
    </r>
    <r>
      <rPr>
        <sz val="14"/>
        <color theme="3" tint="0.39997558519241921"/>
        <rFont val="2  Nazanin"/>
        <charset val="178"/>
      </rPr>
      <t>969</t>
    </r>
  </si>
  <si>
    <r>
      <t>مشخصات کالا:</t>
    </r>
    <r>
      <rPr>
        <sz val="14"/>
        <color theme="3" tint="0.39997558519241921"/>
        <rFont val="2  Nazanin"/>
        <charset val="178"/>
      </rPr>
      <t>DCS،  4MP ، 60X</t>
    </r>
  </si>
  <si>
    <t>1 روز</t>
  </si>
  <si>
    <t xml:space="preserve">3 روز </t>
  </si>
  <si>
    <t>5 روز</t>
  </si>
  <si>
    <t>فوری</t>
  </si>
  <si>
    <t>5 روزکاری</t>
  </si>
  <si>
    <t>یک هفته</t>
  </si>
  <si>
    <r>
      <t>2-</t>
    </r>
    <r>
      <rPr>
        <sz val="14"/>
        <color theme="3" tint="0.39997558519241921"/>
        <rFont val="2  Nazanin"/>
        <charset val="178"/>
      </rPr>
      <t>تیزبین</t>
    </r>
  </si>
  <si>
    <r>
      <t xml:space="preserve">از تامین کننده </t>
    </r>
    <r>
      <rPr>
        <sz val="14"/>
        <color theme="3" tint="0.39997558519241921"/>
        <rFont val="2  Nazanin"/>
        <charset val="178"/>
      </rPr>
      <t>1- شرکت چشم سوم</t>
    </r>
    <r>
      <rPr>
        <sz val="14"/>
        <color theme="1"/>
        <rFont val="2  Nazanin"/>
        <charset val="178"/>
      </rPr>
      <t xml:space="preserve"> خرید گردد</t>
    </r>
  </si>
  <si>
    <t>توافقی</t>
  </si>
  <si>
    <t>پرداخت نقد و اقساط</t>
  </si>
  <si>
    <t>پرداخت نقدی</t>
  </si>
  <si>
    <t xml:space="preserve">تعداد(مقدار)  </t>
  </si>
  <si>
    <t>10دستگاه</t>
  </si>
  <si>
    <r>
      <t xml:space="preserve">شماره و ردیف درخواست خرید:                             شماره:            تاریخ    </t>
    </r>
    <r>
      <rPr>
        <sz val="14"/>
        <color theme="3" tint="0.39997558519241921"/>
        <rFont val="2  Nazanin"/>
        <charset val="178"/>
      </rPr>
      <t>12 /  3 / 95 13</t>
    </r>
  </si>
  <si>
    <r>
      <t xml:space="preserve">شرکت: </t>
    </r>
    <r>
      <rPr>
        <sz val="14"/>
        <color theme="3" tint="0.39997558519241921"/>
        <rFont val="2  Nazanin"/>
        <charset val="178"/>
      </rPr>
      <t>پرتیکان</t>
    </r>
  </si>
  <si>
    <r>
      <t>محل تحویل کالا کارخانه.........................یا (</t>
    </r>
    <r>
      <rPr>
        <sz val="14"/>
        <color theme="3" tint="0.39997558519241921"/>
        <rFont val="2  Nazanin"/>
        <charset val="178"/>
      </rPr>
      <t>گمرک</t>
    </r>
    <r>
      <rPr>
        <sz val="14"/>
        <color theme="1"/>
        <rFont val="2  Nazanin"/>
        <charset val="178"/>
      </rPr>
      <t>)</t>
    </r>
  </si>
  <si>
    <t>مبلغ جزء</t>
  </si>
  <si>
    <t>کد حساب</t>
  </si>
  <si>
    <t>موجودی نقد- بانک</t>
  </si>
  <si>
    <t>تنظیم کننده:                                                تایید کننده:                                       تصویب کننده:</t>
  </si>
  <si>
    <t>شماره سند:  1                                                  شرکت: قصر شیرین                         شماره صفحه دفترروزنامه:</t>
  </si>
  <si>
    <t>تاریخ:     96/2/1                                           سند حسابداری                                  تعداد ضمائم       برگ</t>
  </si>
  <si>
    <t>پیش پرداختها- پیش پرداخت بیمه</t>
  </si>
  <si>
    <t>سایر حسابهای دریافتنی - مالیات ارزش افزوده</t>
  </si>
  <si>
    <t>شرح سند:    بابت خرید بیمه نامه ساختمان از بیمه ایران</t>
  </si>
  <si>
    <t xml:space="preserve">                             موجودی نقد- بانک</t>
  </si>
  <si>
    <t>شرح سند:    بابت خرید بیمه نامه ماشین آلات از بیمه ایران</t>
  </si>
  <si>
    <t>تاریخ:   96/4/31                                        سند حسابداری                                  تعداد ضمائم       برگ</t>
  </si>
  <si>
    <t>شرح سند:    بابت خرید بیمه نامه تاسیسات از بیمه ایران</t>
  </si>
  <si>
    <t>شماره سند:  4                                                  شرکت: قصر شیرین                         شماره صفحه دفترروزنامه:</t>
  </si>
  <si>
    <t>تاریخ:  96/10/1                                                سند حسابداری                                  تعداد ضمائم       برگ</t>
  </si>
  <si>
    <t>شرح سند:    بابت خرید بیمه نامه وسایط نقلیه از بیمه ایران</t>
  </si>
  <si>
    <t>شماره سند: 5                                                  شرکت: قصر شیرین                         شماره صفحه دفترروزنامه:</t>
  </si>
  <si>
    <t>تاریخ:  96/11/30                                                سند حسابداری                                  تعداد ضمائم       برگ</t>
  </si>
  <si>
    <t>شرح سند:    بابت خرید بیمه نامه اثاثه و منصوبات از بیمه ایران</t>
  </si>
  <si>
    <t>شماره سند: 6                                                 شرکت: قصر شیرین                         شماره صفحه دفترروزنامه:</t>
  </si>
  <si>
    <t>تاریخ:  96/12/29                                                سند حسابداری                                  تعداد ضمائم       برگ</t>
  </si>
  <si>
    <t>پیش پرداخت ها - پیش پرداخت بیمه</t>
  </si>
  <si>
    <t>پیش پرداخت ها - پیش پرداخت بیمه ساختمان</t>
  </si>
  <si>
    <t>پیش پرداخت ها - پیش پرداخت بیمه تاسیسات</t>
  </si>
  <si>
    <t>پیش پرداخت ها - پیش پرداخت بیمه وسایط نقلیه</t>
  </si>
  <si>
    <t>پیش پرداخت ها - پیش پرداخت بیمه اثاثه و منصوبات</t>
  </si>
  <si>
    <t>هزینه های اداری- هزینه های حق بیمه</t>
  </si>
  <si>
    <t>پیش پرداخت ها - پیش پرداخت بیمه ماشین آلات</t>
  </si>
  <si>
    <t>تاریخ:  96/6/1                                         سند حسابداری                                  تعداد ضمائم       برگ</t>
  </si>
  <si>
    <t>شماره سند: 2                                                شرکت: قصر شیرین                         شماره صفحه دفترروزنامه:</t>
  </si>
  <si>
    <t>شماره سند:  3                                                شرکت: قصر شیرین                         شماره صفحه دفترروزنامه:</t>
  </si>
  <si>
    <t>شرح سند:    بابت هزینه بیمه اموال در پایان سال 96</t>
  </si>
  <si>
    <t>شماره سند:  1                                                  شرکت: طبس                         شماره صفحه دفترروزنامه:</t>
  </si>
  <si>
    <t>تاریخ:     96/4/1                                           سند حسابداری                                  تعداد ضمائم       برگ</t>
  </si>
  <si>
    <t>شماره سند:2                                                  شرکت: طبس                         شماره صفحه دفترروزنامه:</t>
  </si>
  <si>
    <t>تاریخ:     96/5/1                                           سند حسابداری                                  تعداد ضمائم       برگ</t>
  </si>
  <si>
    <t>شرح سند:    بابت دریافت مجوز ساخت از شهرداری</t>
  </si>
  <si>
    <t xml:space="preserve">شرح سند:    بابت خرید  ساختمان کلنگی </t>
  </si>
  <si>
    <t>شماره سند:  3                                                  شرکت: طبس                         شماره صفحه دفترروزنامه:</t>
  </si>
  <si>
    <t>تاریخ:     96/5/5                                          سند حسابداری                                  تعداد ضمائم       برگ</t>
  </si>
  <si>
    <t>شرح سند:    بابت نخریب ساختمان کهنه</t>
  </si>
  <si>
    <t>شماره سند:  4                                                 شرکت: طبس                         شماره صفحه دفترروزنامه:</t>
  </si>
  <si>
    <t>تاریخ:     96/5/6                                          سند حسابداری                                  تعداد ضمائم       برگ</t>
  </si>
  <si>
    <t>شرح سند:    بابت تخریب ساختمان کهنه</t>
  </si>
  <si>
    <t>شماره سند:  5                                                شرکت: طبس                         شماره صفحه دفترروزنامه:</t>
  </si>
  <si>
    <t>تاریخ:     96/9/30                                          سند حسابداری                                  تعداد ضمائم       برگ</t>
  </si>
  <si>
    <t>شرح سند:    بابت مخارج احداث ساختمان</t>
  </si>
  <si>
    <t>شماره سند:  6                                               شرکت: طبس                         شماره صفحه دفترروزنامه:</t>
  </si>
  <si>
    <t>تاریخ:     96/10/1                                          سند حسابداری                                  تعداد ضمائم       برگ</t>
  </si>
  <si>
    <t>شرح سند:    بابت بیمه یک ساله ساختمان</t>
  </si>
  <si>
    <t>شماره سند:  7                                               شرکت: طبس                         شماره صفحه دفترروزنامه:</t>
  </si>
  <si>
    <t>شماره سند: 8                                               شرکت: طبس                         شماره صفحه دفترروزنامه:</t>
  </si>
  <si>
    <t>تاریخ:     96/12/29                                          سند حسابداری                                  تعداد ضمائم       برگ</t>
  </si>
  <si>
    <t>هزینه های اداری - هزینه بیمه</t>
  </si>
  <si>
    <t>شرح سند:    بابت هزینه بیمه ساختمان تا پایان سال 96</t>
  </si>
  <si>
    <t>پرداخت هزینه انتقال سند زمین</t>
  </si>
  <si>
    <t>پرداخت کارمزد دلالی بابت خرید زمین</t>
  </si>
  <si>
    <t>هزنه تخریب و خاک برداری ساختمان</t>
  </si>
  <si>
    <t>فروش مواد و مصالح باقی مانده از ساختمان قدیمی</t>
  </si>
  <si>
    <t>هزینه گودبرداری</t>
  </si>
  <si>
    <t>هزینه نرده کشی دور زمین</t>
  </si>
  <si>
    <t>هزینه بیمه حوادث ساختمان در طول دوره ساخت</t>
  </si>
  <si>
    <t>مخارج احداث بنای جدید</t>
  </si>
  <si>
    <t>هزینه پذیرایی کارکنان به مناسبت ورود به ساختمان جدید</t>
  </si>
  <si>
    <t>بیمه یک ساله ساختمان پس از بهره برداری</t>
  </si>
  <si>
    <t>پیش پرداخت بیمه</t>
  </si>
  <si>
    <r>
      <t xml:space="preserve">دفتر روزنامه   </t>
    </r>
    <r>
      <rPr>
        <sz val="14"/>
        <color rgb="FFC00000"/>
        <rFont val="B Nazanin"/>
        <charset val="178"/>
      </rPr>
      <t xml:space="preserve">شرکت سوسنگرد </t>
    </r>
    <r>
      <rPr>
        <sz val="14"/>
        <color rgb="FFFF0000"/>
        <rFont val="B Nazanin"/>
        <charset val="178"/>
      </rPr>
      <t xml:space="preserve">                                             </t>
    </r>
    <r>
      <rPr>
        <sz val="14"/>
        <color theme="1"/>
        <rFont val="B Nazanin"/>
        <charset val="178"/>
      </rPr>
      <t>صفحه 1</t>
    </r>
  </si>
  <si>
    <t>خرید زمین و پرداخت هزینه انتقال سند و کارمزد دلالی</t>
  </si>
  <si>
    <t xml:space="preserve">پرداخت هزینه تخریب و خاکبرداری ساختمان قدیمی </t>
  </si>
  <si>
    <t>فروش مواد و مصالح باقیمانده از ساختمان قدیمی</t>
  </si>
  <si>
    <t>بابت هزینه گودبرداری بیمه حوادث و مخارج احداث بنا</t>
  </si>
  <si>
    <t>بابت نرده کشی دور زمین</t>
  </si>
  <si>
    <t>دارایی در جریان ساخت (ساختمان )</t>
  </si>
  <si>
    <t>تکمیل ساختمان در دست احداث</t>
  </si>
  <si>
    <t>بابت هزینه پذیرایی ورود به ساختمان جدید</t>
  </si>
  <si>
    <t>سایر حسابهای دریافتنی- مالیات ارزش افزوده</t>
  </si>
  <si>
    <t>هزینه بیمه</t>
  </si>
  <si>
    <t>بابت پرداخت بیمه یک ساله ساختمان</t>
  </si>
  <si>
    <t>بابت هزینه بیمه  ساختمان جدید</t>
  </si>
  <si>
    <t>قیمت خرید- بعد از کسرتخفیف تجاری</t>
  </si>
  <si>
    <t>مخارج حمل و بیمه حمل دریایی</t>
  </si>
  <si>
    <t>مخارج تعمیر ناشی از آسیب دیدگی حمل(از بیمه خسارتی دریافت نشد)</t>
  </si>
  <si>
    <t>مخارج مربوط به زیرسازی</t>
  </si>
  <si>
    <t>حق الزحمه مهندسان نصب</t>
  </si>
  <si>
    <t>مواد مصرف شده برای تولید آزمایشی ماشین آلات</t>
  </si>
  <si>
    <t>بیمه یک ساله ماشین آلات پس از نصب</t>
  </si>
  <si>
    <t>هزینه تعمیرات پس از راه اندازی ماشین آلات</t>
  </si>
  <si>
    <t>هزینه تعمیرات</t>
  </si>
  <si>
    <t xml:space="preserve">هزینه </t>
  </si>
  <si>
    <t>شرط خرید    ن/60-10/4</t>
  </si>
  <si>
    <t>حقوق متصدی ماشین آلات ( حقوق ماه اول پس از راه اندازی)</t>
  </si>
  <si>
    <t>اعتبار مالیاتی</t>
  </si>
  <si>
    <t>سایر حسابهای دریافتنی</t>
  </si>
  <si>
    <t>الف ب ج</t>
  </si>
  <si>
    <t>و   ح ط</t>
  </si>
  <si>
    <r>
      <t xml:space="preserve">دفتر روزنامه   </t>
    </r>
    <r>
      <rPr>
        <sz val="14"/>
        <color rgb="FFC00000"/>
        <rFont val="B Nazanin"/>
        <charset val="178"/>
      </rPr>
      <t xml:space="preserve">شرکت ابوموسی </t>
    </r>
    <r>
      <rPr>
        <sz val="14"/>
        <color rgb="FFFF0000"/>
        <rFont val="B Nazanin"/>
        <charset val="178"/>
      </rPr>
      <t xml:space="preserve">                                             </t>
    </r>
    <r>
      <rPr>
        <sz val="14"/>
        <color theme="1"/>
        <rFont val="B Nazanin"/>
        <charset val="178"/>
      </rPr>
      <t>صفحه 1</t>
    </r>
  </si>
  <si>
    <t>خرید نسیه ماشین آلات</t>
  </si>
  <si>
    <t>پیش پرداخت ها- پیش پرداخت بیمه</t>
  </si>
  <si>
    <t>هزینه حقوق</t>
  </si>
  <si>
    <t>مخارج حمل و بیمه دریایی</t>
  </si>
  <si>
    <t>مخارج تعمیر ناشی از آسیب دیدگی حمل</t>
  </si>
  <si>
    <t>بیمه یک ساله ماشین آلات</t>
  </si>
  <si>
    <t>حقوق متصدی ماشین آلات بعد ازراه اندازی ماشین آلات</t>
  </si>
  <si>
    <t>13.پراخت جریمه به علت تاخیر در پرداخت گمرکی</t>
  </si>
  <si>
    <t>34.هزینه تبلیغات</t>
  </si>
  <si>
    <t>38.مالیات مستغلات زمین</t>
  </si>
  <si>
    <t>36. هزینه تخریب ساختمان قدیمی</t>
  </si>
  <si>
    <t>سایر حسابهای پرداختنی</t>
  </si>
  <si>
    <t>دارایی نگهداری شده برای فروش</t>
  </si>
  <si>
    <t>48. زمینی که به قصد فروش کنارگذاری شده</t>
  </si>
  <si>
    <r>
      <t>به شرکت:</t>
    </r>
    <r>
      <rPr>
        <sz val="14"/>
        <color theme="3" tint="0.39997558519241921"/>
        <rFont val="2  Nazanin"/>
        <charset val="178"/>
      </rPr>
      <t xml:space="preserve"> تیزبین</t>
    </r>
  </si>
  <si>
    <r>
      <t xml:space="preserve">به شرکت: </t>
    </r>
    <r>
      <rPr>
        <sz val="14"/>
        <color rgb="FF00B0F0"/>
        <rFont val="2  Nazanin"/>
        <charset val="178"/>
      </rPr>
      <t>همیشه بیدار</t>
    </r>
  </si>
  <si>
    <t>دفتر روزنامه                                                شماره صفحه:3</t>
  </si>
  <si>
    <t>ساختمان در جریان ساخت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</si>
</sst>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2">
    <font>
      <sz val="14"/>
      <color theme="1"/>
      <name val="Cambria"/>
      <family val="2"/>
    </font>
    <font>
      <sz val="14"/>
      <color theme="1"/>
      <name val="Cambria"/>
      <family val="2"/>
    </font>
    <font>
      <sz val="14"/>
      <color theme="1"/>
      <name val="B Nazanin"/>
      <charset val="178"/>
    </font>
    <font>
      <sz val="10"/>
      <color theme="1"/>
      <name val="B Nazanin"/>
      <charset val="178"/>
    </font>
    <font>
      <sz val="14"/>
      <color theme="1"/>
      <name val="B Titr"/>
      <charset val="178"/>
    </font>
    <font>
      <sz val="12"/>
      <color theme="1"/>
      <name val="2  Nazanin"/>
      <charset val="178"/>
    </font>
    <font>
      <sz val="14"/>
      <color theme="1"/>
      <name val="2  Nazanin"/>
      <charset val="178"/>
    </font>
    <font>
      <sz val="14"/>
      <color theme="1"/>
      <name val="2  Titr"/>
      <charset val="178"/>
    </font>
    <font>
      <sz val="11"/>
      <color theme="1"/>
      <name val="2  Nazanin"/>
      <charset val="178"/>
    </font>
    <font>
      <sz val="10"/>
      <color theme="1"/>
      <name val="2  Nazanin"/>
      <charset val="178"/>
    </font>
    <font>
      <sz val="14"/>
      <color rgb="FF00B0F0"/>
      <name val="2  Nazanin"/>
      <charset val="178"/>
    </font>
    <font>
      <sz val="12"/>
      <color rgb="FF00B0F0"/>
      <name val="2  Nazanin"/>
      <charset val="178"/>
    </font>
    <font>
      <b/>
      <sz val="14"/>
      <color theme="1"/>
      <name val="2  Nazanin"/>
      <charset val="178"/>
    </font>
    <font>
      <sz val="13"/>
      <color theme="1"/>
      <name val="B Nazanin"/>
      <charset val="178"/>
    </font>
    <font>
      <sz val="12"/>
      <color theme="1"/>
      <name val="B Nazanin"/>
      <charset val="178"/>
    </font>
    <font>
      <sz val="14"/>
      <color rgb="FFFF0000"/>
      <name val="B Nazanin"/>
      <charset val="178"/>
    </font>
    <font>
      <sz val="14"/>
      <color rgb="FFC00000"/>
      <name val="B Nazanin"/>
      <charset val="178"/>
    </font>
    <font>
      <sz val="11"/>
      <color theme="1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mbria"/>
      <family val="2"/>
    </font>
    <font>
      <b/>
      <sz val="12"/>
      <color theme="1"/>
      <name val="B Nazanin"/>
      <charset val="178"/>
    </font>
    <font>
      <sz val="14"/>
      <color rgb="FFC00000"/>
      <name val="2  Nazanin"/>
      <charset val="178"/>
    </font>
    <font>
      <b/>
      <sz val="9"/>
      <color theme="1"/>
      <name val="B Nazanin"/>
      <charset val="178"/>
    </font>
    <font>
      <sz val="10"/>
      <color theme="3" tint="0.39997558519241921"/>
      <name val="2  Nazanin"/>
      <charset val="178"/>
    </font>
    <font>
      <sz val="14"/>
      <color theme="3" tint="0.39997558519241921"/>
      <name val="2  Nazanin"/>
      <charset val="178"/>
    </font>
    <font>
      <sz val="12"/>
      <color theme="1"/>
      <name val="2  Titr"/>
      <charset val="178"/>
    </font>
    <font>
      <sz val="12"/>
      <color theme="3" tint="0.39997558519241921"/>
      <name val="2  Nazanin"/>
      <charset val="178"/>
    </font>
    <font>
      <sz val="13"/>
      <color theme="3" tint="0.39997558519241921"/>
      <name val="2  Nazanin"/>
      <charset val="178"/>
    </font>
    <font>
      <b/>
      <sz val="12"/>
      <color theme="1"/>
      <name val="2  Nazanin"/>
      <charset val="178"/>
    </font>
    <font>
      <sz val="13"/>
      <color theme="1"/>
      <name val="2  Nazanin"/>
      <charset val="178"/>
    </font>
    <font>
      <sz val="12"/>
      <color rgb="FFFF0000"/>
      <name val="2 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9">
    <xf numFmtId="0" fontId="0" fillId="0" borderId="0" xfId="0"/>
    <xf numFmtId="0" fontId="0" fillId="0" borderId="0" xfId="0"/>
    <xf numFmtId="0" fontId="2" fillId="0" borderId="1" xfId="0" applyFont="1" applyBorder="1"/>
    <xf numFmtId="0" fontId="2" fillId="0" borderId="4" xfId="0" applyFont="1" applyBorder="1"/>
    <xf numFmtId="0" fontId="2" fillId="0" borderId="9" xfId="0" applyFont="1" applyBorder="1"/>
    <xf numFmtId="0" fontId="5" fillId="0" borderId="9" xfId="0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164" fontId="2" fillId="5" borderId="9" xfId="0" applyNumberFormat="1" applyFont="1" applyFill="1" applyBorder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0" fontId="2" fillId="0" borderId="0" xfId="0" applyFont="1" applyAlignment="1">
      <alignment horizontal="right"/>
    </xf>
    <xf numFmtId="0" fontId="6" fillId="0" borderId="9" xfId="0" applyFont="1" applyBorder="1" applyAlignment="1">
      <alignment horizontal="right" readingOrder="2"/>
    </xf>
    <xf numFmtId="0" fontId="6" fillId="7" borderId="9" xfId="0" applyFont="1" applyFill="1" applyBorder="1" applyAlignment="1">
      <alignment horizontal="center" vertical="center" readingOrder="2"/>
    </xf>
    <xf numFmtId="0" fontId="5" fillId="0" borderId="9" xfId="0" applyFont="1" applyBorder="1"/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0" fontId="6" fillId="0" borderId="9" xfId="0" applyFont="1" applyBorder="1"/>
    <xf numFmtId="0" fontId="8" fillId="7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2" fillId="0" borderId="9" xfId="0" applyFont="1" applyBorder="1"/>
    <xf numFmtId="0" fontId="2" fillId="0" borderId="28" xfId="0" applyFont="1" applyBorder="1"/>
    <xf numFmtId="164" fontId="2" fillId="0" borderId="20" xfId="1" applyNumberFormat="1" applyFont="1" applyBorder="1"/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/>
    <xf numFmtId="0" fontId="2" fillId="0" borderId="20" xfId="0" applyFont="1" applyBorder="1" applyAlignment="1">
      <alignment horizontal="right"/>
    </xf>
    <xf numFmtId="0" fontId="14" fillId="0" borderId="20" xfId="0" applyFont="1" applyBorder="1" applyAlignment="1">
      <alignment horizontal="center"/>
    </xf>
    <xf numFmtId="164" fontId="2" fillId="0" borderId="21" xfId="0" applyNumberFormat="1" applyFont="1" applyBorder="1"/>
    <xf numFmtId="0" fontId="2" fillId="0" borderId="21" xfId="0" applyFont="1" applyBorder="1" applyAlignment="1">
      <alignment horizontal="center"/>
    </xf>
    <xf numFmtId="164" fontId="2" fillId="0" borderId="0" xfId="1" applyNumberFormat="1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20" xfId="0" applyFont="1" applyBorder="1" applyAlignment="1">
      <alignment horizontal="left"/>
    </xf>
    <xf numFmtId="0" fontId="2" fillId="0" borderId="20" xfId="0" applyFont="1" applyBorder="1" applyAlignment="1">
      <alignment vertical="top"/>
    </xf>
    <xf numFmtId="164" fontId="0" fillId="0" borderId="0" xfId="0" applyNumberFormat="1"/>
    <xf numFmtId="0" fontId="2" fillId="0" borderId="0" xfId="0" applyFont="1"/>
    <xf numFmtId="164" fontId="2" fillId="0" borderId="13" xfId="0" applyNumberFormat="1" applyFont="1" applyBorder="1"/>
    <xf numFmtId="164" fontId="2" fillId="0" borderId="15" xfId="0" applyNumberFormat="1" applyFont="1" applyBorder="1"/>
    <xf numFmtId="0" fontId="2" fillId="0" borderId="11" xfId="0" applyFont="1" applyBorder="1"/>
    <xf numFmtId="164" fontId="2" fillId="0" borderId="17" xfId="0" applyNumberFormat="1" applyFont="1" applyBorder="1"/>
    <xf numFmtId="164" fontId="2" fillId="0" borderId="21" xfId="1" applyNumberFormat="1" applyFont="1" applyBorder="1"/>
    <xf numFmtId="0" fontId="2" fillId="0" borderId="21" xfId="0" applyFont="1" applyBorder="1" applyAlignment="1"/>
    <xf numFmtId="164" fontId="2" fillId="0" borderId="31" xfId="0" applyNumberFormat="1" applyFont="1" applyBorder="1"/>
    <xf numFmtId="0" fontId="6" fillId="0" borderId="0" xfId="0" applyFont="1"/>
    <xf numFmtId="164" fontId="6" fillId="0" borderId="0" xfId="1" applyNumberFormat="1" applyFont="1"/>
    <xf numFmtId="164" fontId="6" fillId="0" borderId="9" xfId="1" applyNumberFormat="1" applyFont="1" applyBorder="1"/>
    <xf numFmtId="164" fontId="6" fillId="2" borderId="9" xfId="1" applyNumberFormat="1" applyFont="1" applyFill="1" applyBorder="1"/>
    <xf numFmtId="164" fontId="6" fillId="0" borderId="9" xfId="1" applyNumberFormat="1" applyFont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2" fillId="0" borderId="0" xfId="1" applyNumberFormat="1" applyFont="1"/>
    <xf numFmtId="164" fontId="5" fillId="0" borderId="9" xfId="1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horizontal="center"/>
    </xf>
    <xf numFmtId="164" fontId="21" fillId="9" borderId="9" xfId="1" applyNumberFormat="1" applyFont="1" applyFill="1" applyBorder="1"/>
    <xf numFmtId="164" fontId="2" fillId="0" borderId="9" xfId="1" applyNumberFormat="1" applyFont="1" applyBorder="1" applyAlignment="1">
      <alignment horizontal="center"/>
    </xf>
    <xf numFmtId="164" fontId="16" fillId="0" borderId="9" xfId="1" applyNumberFormat="1" applyFont="1" applyBorder="1" applyAlignment="1">
      <alignment horizontal="center"/>
    </xf>
    <xf numFmtId="164" fontId="6" fillId="9" borderId="9" xfId="1" applyNumberFormat="1" applyFont="1" applyFill="1" applyBorder="1"/>
    <xf numFmtId="164" fontId="22" fillId="0" borderId="9" xfId="1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6" fillId="0" borderId="9" xfId="0" applyFont="1" applyBorder="1" applyAlignment="1">
      <alignment horizontal="right" readingOrder="2"/>
    </xf>
    <xf numFmtId="0" fontId="5" fillId="0" borderId="9" xfId="0" applyFont="1" applyBorder="1" applyAlignment="1">
      <alignment horizontal="right"/>
    </xf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23" xfId="0" applyFont="1" applyBorder="1"/>
    <xf numFmtId="0" fontId="5" fillId="0" borderId="7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/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164" fontId="5" fillId="0" borderId="32" xfId="1" applyNumberFormat="1" applyFont="1" applyBorder="1"/>
    <xf numFmtId="164" fontId="5" fillId="0" borderId="9" xfId="1" applyNumberFormat="1" applyFont="1" applyBorder="1"/>
    <xf numFmtId="0" fontId="27" fillId="0" borderId="9" xfId="0" applyFont="1" applyBorder="1" applyAlignment="1">
      <alignment horizontal="center"/>
    </xf>
    <xf numFmtId="164" fontId="27" fillId="0" borderId="9" xfId="1" applyNumberFormat="1" applyFont="1" applyBorder="1" applyAlignment="1">
      <alignment horizontal="center"/>
    </xf>
    <xf numFmtId="0" fontId="27" fillId="0" borderId="9" xfId="0" applyFont="1" applyBorder="1" applyAlignment="1">
      <alignment horizontal="right"/>
    </xf>
    <xf numFmtId="164" fontId="27" fillId="0" borderId="9" xfId="1" applyNumberFormat="1" applyFont="1" applyBorder="1" applyAlignment="1">
      <alignment horizontal="right"/>
    </xf>
    <xf numFmtId="0" fontId="6" fillId="7" borderId="9" xfId="0" applyFont="1" applyFill="1" applyBorder="1" applyAlignment="1">
      <alignment horizontal="right" readingOrder="2"/>
    </xf>
    <xf numFmtId="0" fontId="6" fillId="7" borderId="35" xfId="0" applyFont="1" applyFill="1" applyBorder="1" applyAlignment="1">
      <alignment horizontal="center" readingOrder="2"/>
    </xf>
    <xf numFmtId="0" fontId="6" fillId="7" borderId="21" xfId="0" applyFont="1" applyFill="1" applyBorder="1" applyAlignment="1">
      <alignment horizontal="center" readingOrder="2"/>
    </xf>
    <xf numFmtId="0" fontId="6" fillId="7" borderId="36" xfId="0" applyFont="1" applyFill="1" applyBorder="1" applyAlignment="1">
      <alignment horizontal="center" readingOrder="2"/>
    </xf>
    <xf numFmtId="0" fontId="6" fillId="7" borderId="32" xfId="0" applyFont="1" applyFill="1" applyBorder="1" applyAlignment="1">
      <alignment horizontal="right" vertical="top" readingOrder="2"/>
    </xf>
    <xf numFmtId="0" fontId="6" fillId="7" borderId="9" xfId="0" applyFont="1" applyFill="1" applyBorder="1" applyAlignment="1">
      <alignment horizontal="right" vertical="top" readingOrder="2"/>
    </xf>
    <xf numFmtId="0" fontId="6" fillId="7" borderId="33" xfId="0" applyFont="1" applyFill="1" applyBorder="1" applyAlignment="1">
      <alignment horizontal="right" vertical="top" readingOrder="2"/>
    </xf>
    <xf numFmtId="0" fontId="6" fillId="7" borderId="37" xfId="0" applyFont="1" applyFill="1" applyBorder="1" applyAlignment="1">
      <alignment horizontal="right" vertical="top" readingOrder="2"/>
    </xf>
    <xf numFmtId="0" fontId="6" fillId="7" borderId="38" xfId="0" applyFont="1" applyFill="1" applyBorder="1" applyAlignment="1">
      <alignment horizontal="right" vertical="top" readingOrder="2"/>
    </xf>
    <xf numFmtId="0" fontId="6" fillId="7" borderId="39" xfId="0" applyFont="1" applyFill="1" applyBorder="1" applyAlignment="1">
      <alignment horizontal="right" vertical="top" readingOrder="2"/>
    </xf>
    <xf numFmtId="164" fontId="25" fillId="0" borderId="9" xfId="1" applyNumberFormat="1" applyFont="1" applyBorder="1" applyAlignment="1">
      <alignment horizontal="right" readingOrder="2"/>
    </xf>
    <xf numFmtId="0" fontId="25" fillId="0" borderId="9" xfId="0" applyFont="1" applyBorder="1" applyAlignment="1">
      <alignment horizontal="right" readingOrder="2"/>
    </xf>
    <xf numFmtId="0" fontId="28" fillId="0" borderId="9" xfId="0" applyFont="1" applyBorder="1" applyAlignment="1">
      <alignment horizontal="right" readingOrder="2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vertical="top"/>
    </xf>
    <xf numFmtId="0" fontId="6" fillId="0" borderId="0" xfId="0" applyFont="1" applyAlignment="1">
      <alignment readingOrder="2"/>
    </xf>
    <xf numFmtId="0" fontId="8" fillId="0" borderId="46" xfId="0" applyFont="1" applyBorder="1" applyAlignment="1">
      <alignment horizontal="center" vertical="top" wrapText="1" readingOrder="2"/>
    </xf>
    <xf numFmtId="0" fontId="8" fillId="0" borderId="45" xfId="0" applyFont="1" applyBorder="1" applyAlignment="1">
      <alignment horizontal="center" vertical="top" wrapText="1" readingOrder="2"/>
    </xf>
    <xf numFmtId="0" fontId="8" fillId="0" borderId="0" xfId="0" applyFont="1" applyAlignment="1">
      <alignment readingOrder="2"/>
    </xf>
    <xf numFmtId="164" fontId="8" fillId="0" borderId="45" xfId="1" applyNumberFormat="1" applyFont="1" applyBorder="1" applyAlignment="1">
      <alignment horizontal="right" vertical="top" wrapText="1" readingOrder="2"/>
    </xf>
    <xf numFmtId="164" fontId="5" fillId="0" borderId="46" xfId="1" applyNumberFormat="1" applyFont="1" applyBorder="1" applyAlignment="1">
      <alignment horizontal="center" vertical="top" wrapText="1" readingOrder="2"/>
    </xf>
    <xf numFmtId="164" fontId="5" fillId="0" borderId="45" xfId="1" applyNumberFormat="1" applyFont="1" applyBorder="1" applyAlignment="1">
      <alignment horizontal="center" vertical="top" wrapText="1" readingOrder="2"/>
    </xf>
    <xf numFmtId="164" fontId="5" fillId="0" borderId="44" xfId="1" applyNumberFormat="1" applyFont="1" applyBorder="1" applyAlignment="1">
      <alignment horizontal="center" vertical="top" wrapText="1" readingOrder="2"/>
    </xf>
    <xf numFmtId="164" fontId="5" fillId="0" borderId="56" xfId="1" applyNumberFormat="1" applyFont="1" applyBorder="1" applyAlignment="1">
      <alignment horizontal="center" vertical="top" wrapText="1" readingOrder="2"/>
    </xf>
    <xf numFmtId="164" fontId="5" fillId="0" borderId="47" xfId="1" applyNumberFormat="1" applyFont="1" applyBorder="1" applyAlignment="1">
      <alignment horizontal="right" vertical="top" wrapText="1" readingOrder="2"/>
    </xf>
    <xf numFmtId="164" fontId="5" fillId="0" borderId="57" xfId="1" applyNumberFormat="1" applyFont="1" applyBorder="1" applyAlignment="1">
      <alignment horizontal="right" vertical="top" wrapText="1" readingOrder="2"/>
    </xf>
    <xf numFmtId="164" fontId="5" fillId="0" borderId="48" xfId="1" applyNumberFormat="1" applyFont="1" applyBorder="1" applyAlignment="1">
      <alignment vertical="top" wrapText="1" readingOrder="2"/>
    </xf>
    <xf numFmtId="164" fontId="5" fillId="0" borderId="46" xfId="1" applyNumberFormat="1" applyFont="1" applyBorder="1" applyAlignment="1">
      <alignment horizontal="right" vertical="top" wrapText="1" readingOrder="2"/>
    </xf>
    <xf numFmtId="164" fontId="5" fillId="0" borderId="58" xfId="1" applyNumberFormat="1" applyFont="1" applyBorder="1" applyAlignment="1">
      <alignment horizontal="center" readingOrder="2"/>
    </xf>
    <xf numFmtId="164" fontId="5" fillId="0" borderId="45" xfId="1" applyNumberFormat="1" applyFont="1" applyBorder="1" applyAlignment="1">
      <alignment vertical="top" wrapText="1" readingOrder="2"/>
    </xf>
    <xf numFmtId="164" fontId="5" fillId="0" borderId="58" xfId="1" applyNumberFormat="1" applyFont="1" applyBorder="1" applyAlignment="1">
      <alignment horizontal="left" readingOrder="2"/>
    </xf>
    <xf numFmtId="164" fontId="5" fillId="0" borderId="57" xfId="1" applyNumberFormat="1" applyFont="1" applyBorder="1" applyAlignment="1">
      <alignment horizontal="center" vertical="top" wrapText="1" readingOrder="2"/>
    </xf>
    <xf numFmtId="164" fontId="29" fillId="0" borderId="57" xfId="1" applyNumberFormat="1" applyFont="1" applyBorder="1" applyAlignment="1">
      <alignment horizontal="right" vertical="top" wrapText="1" readingOrder="2"/>
    </xf>
    <xf numFmtId="164" fontId="29" fillId="0" borderId="57" xfId="1" applyNumberFormat="1" applyFont="1" applyBorder="1" applyAlignment="1">
      <alignment horizontal="center" vertical="top" wrapText="1" readingOrder="2"/>
    </xf>
    <xf numFmtId="164" fontId="6" fillId="7" borderId="9" xfId="0" applyNumberFormat="1" applyFont="1" applyFill="1" applyBorder="1"/>
    <xf numFmtId="0" fontId="6" fillId="7" borderId="9" xfId="0" applyFont="1" applyFill="1" applyBorder="1"/>
    <xf numFmtId="164" fontId="12" fillId="7" borderId="9" xfId="1" applyNumberFormat="1" applyFont="1" applyFill="1" applyBorder="1" applyAlignment="1">
      <alignment horizontal="center"/>
    </xf>
    <xf numFmtId="164" fontId="6" fillId="7" borderId="9" xfId="1" applyNumberFormat="1" applyFont="1" applyFill="1" applyBorder="1"/>
    <xf numFmtId="164" fontId="12" fillId="7" borderId="9" xfId="1" applyNumberFormat="1" applyFont="1" applyFill="1" applyBorder="1"/>
    <xf numFmtId="0" fontId="3" fillId="0" borderId="20" xfId="0" applyFont="1" applyBorder="1"/>
    <xf numFmtId="0" fontId="3" fillId="0" borderId="21" xfId="0" applyFont="1" applyBorder="1"/>
    <xf numFmtId="0" fontId="2" fillId="0" borderId="21" xfId="0" applyFont="1" applyBorder="1" applyAlignment="1">
      <alignment vertical="top"/>
    </xf>
    <xf numFmtId="164" fontId="6" fillId="0" borderId="9" xfId="0" applyNumberFormat="1" applyFont="1" applyBorder="1"/>
    <xf numFmtId="0" fontId="6" fillId="0" borderId="9" xfId="1" applyNumberFormat="1" applyFont="1" applyBorder="1" applyAlignment="1">
      <alignment horizontal="left" indent="1" readingOrder="2"/>
    </xf>
    <xf numFmtId="164" fontId="6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64" fontId="3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9" xfId="0" applyNumberFormat="1" applyFont="1" applyBorder="1"/>
    <xf numFmtId="0" fontId="2" fillId="0" borderId="59" xfId="0" applyFont="1" applyBorder="1"/>
    <xf numFmtId="0" fontId="3" fillId="0" borderId="0" xfId="0" applyFont="1"/>
    <xf numFmtId="0" fontId="3" fillId="0" borderId="20" xfId="0" applyFont="1" applyBorder="1" applyAlignment="1">
      <alignment horizontal="right"/>
    </xf>
    <xf numFmtId="0" fontId="6" fillId="0" borderId="9" xfId="0" applyFont="1" applyBorder="1" applyAlignment="1">
      <alignment horizontal="right" readingOrder="2"/>
    </xf>
    <xf numFmtId="0" fontId="0" fillId="0" borderId="0" xfId="0" applyFill="1"/>
    <xf numFmtId="0" fontId="7" fillId="0" borderId="0" xfId="0" applyFont="1" applyBorder="1" applyAlignment="1">
      <alignment horizontal="center" readingOrder="2"/>
    </xf>
    <xf numFmtId="0" fontId="6" fillId="0" borderId="0" xfId="0" applyFont="1" applyBorder="1" applyAlignment="1">
      <alignment horizontal="right" readingOrder="2"/>
    </xf>
    <xf numFmtId="0" fontId="11" fillId="0" borderId="0" xfId="0" applyFont="1" applyBorder="1"/>
    <xf numFmtId="0" fontId="5" fillId="0" borderId="0" xfId="0" applyFont="1" applyBorder="1"/>
    <xf numFmtId="0" fontId="6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right" vertical="top" wrapText="1" readingOrder="2"/>
    </xf>
    <xf numFmtId="164" fontId="6" fillId="7" borderId="0" xfId="1" applyNumberFormat="1" applyFont="1" applyFill="1" applyBorder="1"/>
    <xf numFmtId="164" fontId="12" fillId="7" borderId="0" xfId="1" applyNumberFormat="1" applyFont="1" applyFill="1" applyBorder="1"/>
    <xf numFmtId="0" fontId="6" fillId="7" borderId="0" xfId="0" applyFont="1" applyFill="1" applyBorder="1" applyAlignment="1">
      <alignment horizontal="center"/>
    </xf>
    <xf numFmtId="0" fontId="0" fillId="0" borderId="0" xfId="0" applyAlignment="1">
      <alignment vertical="center" textRotation="90"/>
    </xf>
    <xf numFmtId="0" fontId="6" fillId="0" borderId="0" xfId="0" applyFont="1" applyAlignment="1">
      <alignment vertical="center" textRotation="90"/>
    </xf>
    <xf numFmtId="164" fontId="2" fillId="0" borderId="20" xfId="1" applyNumberFormat="1" applyFont="1" applyBorder="1" applyAlignment="1">
      <alignment vertical="center" textRotation="90"/>
    </xf>
    <xf numFmtId="0" fontId="2" fillId="0" borderId="20" xfId="0" applyFont="1" applyBorder="1" applyAlignment="1">
      <alignment vertical="center" textRotation="90"/>
    </xf>
    <xf numFmtId="164" fontId="6" fillId="0" borderId="0" xfId="1" applyNumberFormat="1" applyFont="1" applyAlignment="1">
      <alignment vertical="center" textRotation="90"/>
    </xf>
    <xf numFmtId="0" fontId="5" fillId="0" borderId="0" xfId="0" applyFont="1" applyAlignment="1">
      <alignment horizontal="right" vertical="center" textRotation="90"/>
    </xf>
    <xf numFmtId="0" fontId="12" fillId="0" borderId="0" xfId="0" applyFont="1" applyAlignment="1">
      <alignment horizontal="center" vertical="center" textRotation="90"/>
    </xf>
    <xf numFmtId="0" fontId="23" fillId="7" borderId="9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 readingOrder="2"/>
    </xf>
    <xf numFmtId="164" fontId="6" fillId="2" borderId="9" xfId="1" applyNumberFormat="1" applyFont="1" applyFill="1" applyBorder="1" applyAlignment="1">
      <alignment horizontal="center" vertical="center"/>
    </xf>
    <xf numFmtId="164" fontId="6" fillId="0" borderId="9" xfId="1" applyNumberFormat="1" applyFont="1" applyBorder="1" applyAlignment="1">
      <alignment vertical="center"/>
    </xf>
    <xf numFmtId="164" fontId="6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2" fillId="0" borderId="0" xfId="1" applyNumberFormat="1" applyFont="1" applyAlignment="1">
      <alignment vertical="center"/>
    </xf>
    <xf numFmtId="0" fontId="0" fillId="0" borderId="0" xfId="0" applyAlignment="1"/>
    <xf numFmtId="0" fontId="5" fillId="7" borderId="9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9" xfId="0" applyFont="1" applyBorder="1" applyAlignment="1"/>
    <xf numFmtId="164" fontId="27" fillId="0" borderId="32" xfId="1" applyNumberFormat="1" applyFont="1" applyBorder="1" applyAlignment="1"/>
    <xf numFmtId="164" fontId="5" fillId="0" borderId="9" xfId="1" applyNumberFormat="1" applyFont="1" applyBorder="1" applyAlignment="1"/>
    <xf numFmtId="164" fontId="27" fillId="0" borderId="9" xfId="1" applyNumberFormat="1" applyFont="1" applyBorder="1" applyAlignment="1"/>
    <xf numFmtId="0" fontId="5" fillId="0" borderId="33" xfId="0" applyFont="1" applyBorder="1" applyAlignment="1"/>
    <xf numFmtId="0" fontId="6" fillId="0" borderId="9" xfId="0" applyFont="1" applyBorder="1" applyAlignment="1">
      <alignment horizontal="center"/>
    </xf>
    <xf numFmtId="0" fontId="2" fillId="0" borderId="20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164" fontId="12" fillId="7" borderId="9" xfId="1" applyNumberFormat="1" applyFont="1" applyFill="1" applyBorder="1" applyAlignment="1">
      <alignment vertical="center"/>
    </xf>
    <xf numFmtId="164" fontId="12" fillId="7" borderId="0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2" fillId="0" borderId="20" xfId="1" applyNumberFormat="1" applyFont="1" applyBorder="1" applyAlignment="1">
      <alignment vertical="center"/>
    </xf>
    <xf numFmtId="0" fontId="6" fillId="0" borderId="0" xfId="0" applyFont="1" applyAlignment="1"/>
    <xf numFmtId="0" fontId="6" fillId="0" borderId="9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0" borderId="20" xfId="1" applyNumberFormat="1" applyFont="1" applyBorder="1" applyAlignment="1"/>
    <xf numFmtId="0" fontId="2" fillId="0" borderId="0" xfId="0" applyFont="1" applyAlignment="1"/>
    <xf numFmtId="0" fontId="8" fillId="7" borderId="9" xfId="0" applyFont="1" applyFill="1" applyBorder="1" applyAlignment="1">
      <alignment horizontal="center" vertical="center"/>
    </xf>
    <xf numFmtId="164" fontId="5" fillId="0" borderId="42" xfId="1" applyNumberFormat="1" applyFont="1" applyBorder="1" applyAlignment="1">
      <alignment horizontal="right" vertical="top" wrapText="1" readingOrder="2"/>
    </xf>
    <xf numFmtId="164" fontId="5" fillId="0" borderId="48" xfId="1" applyNumberFormat="1" applyFont="1" applyBorder="1" applyAlignment="1">
      <alignment horizontal="right" vertical="top" wrapText="1" readingOrder="2"/>
    </xf>
    <xf numFmtId="164" fontId="5" fillId="0" borderId="45" xfId="1" applyNumberFormat="1" applyFont="1" applyBorder="1" applyAlignment="1">
      <alignment horizontal="right" vertical="top" wrapText="1" readingOrder="2"/>
    </xf>
    <xf numFmtId="164" fontId="5" fillId="0" borderId="40" xfId="1" applyNumberFormat="1" applyFont="1" applyBorder="1" applyAlignment="1">
      <alignment horizontal="right" vertical="top" wrapText="1" readingOrder="2"/>
    </xf>
    <xf numFmtId="164" fontId="5" fillId="0" borderId="49" xfId="1" applyNumberFormat="1" applyFont="1" applyBorder="1" applyAlignment="1">
      <alignment horizontal="right" vertical="top" wrapText="1" readingOrder="2"/>
    </xf>
    <xf numFmtId="164" fontId="5" fillId="0" borderId="43" xfId="1" applyNumberFormat="1" applyFont="1" applyBorder="1" applyAlignment="1">
      <alignment horizontal="right" vertical="top" wrapText="1" readingOrder="2"/>
    </xf>
    <xf numFmtId="164" fontId="8" fillId="0" borderId="45" xfId="1" applyNumberFormat="1" applyFont="1" applyBorder="1" applyAlignment="1">
      <alignment horizontal="right" vertical="top" wrapText="1" readingOrder="2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6" fillId="0" borderId="19" xfId="0" applyFont="1" applyBorder="1" applyAlignment="1">
      <alignment horizontal="center" readingOrder="2"/>
    </xf>
    <xf numFmtId="0" fontId="6" fillId="0" borderId="21" xfId="0" applyFont="1" applyBorder="1" applyAlignment="1">
      <alignment horizontal="center" readingOrder="2"/>
    </xf>
    <xf numFmtId="0" fontId="6" fillId="0" borderId="9" xfId="0" applyFont="1" applyBorder="1" applyAlignment="1">
      <alignment horizontal="right" readingOrder="2"/>
    </xf>
    <xf numFmtId="0" fontId="5" fillId="0" borderId="0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7" fillId="7" borderId="9" xfId="0" applyFont="1" applyFill="1" applyBorder="1" applyAlignment="1">
      <alignment horizontal="center" readingOrder="2"/>
    </xf>
    <xf numFmtId="0" fontId="6" fillId="2" borderId="9" xfId="0" applyFont="1" applyFill="1" applyBorder="1" applyAlignment="1">
      <alignment horizontal="right" readingOrder="2"/>
    </xf>
    <xf numFmtId="0" fontId="6" fillId="2" borderId="9" xfId="0" applyFont="1" applyFill="1" applyBorder="1" applyAlignment="1">
      <alignment horizontal="right" vertical="center" readingOrder="2"/>
    </xf>
    <xf numFmtId="0" fontId="6" fillId="7" borderId="9" xfId="0" applyFont="1" applyFill="1" applyBorder="1" applyAlignment="1">
      <alignment horizontal="right" readingOrder="2"/>
    </xf>
    <xf numFmtId="0" fontId="5" fillId="0" borderId="13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26" fillId="0" borderId="23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8" fillId="7" borderId="21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7" fillId="0" borderId="9" xfId="0" applyFont="1" applyBorder="1" applyAlignment="1">
      <alignment horizontal="center" readingOrder="2"/>
    </xf>
    <xf numFmtId="0" fontId="5" fillId="7" borderId="9" xfId="0" applyFont="1" applyFill="1" applyBorder="1" applyAlignment="1">
      <alignment horizontal="right" vertical="center"/>
    </xf>
    <xf numFmtId="0" fontId="6" fillId="7" borderId="9" xfId="0" applyFont="1" applyFill="1" applyBorder="1" applyAlignment="1">
      <alignment horizontal="center" vertical="center" readingOrder="2"/>
    </xf>
    <xf numFmtId="0" fontId="5" fillId="7" borderId="13" xfId="0" applyFont="1" applyFill="1" applyBorder="1" applyAlignment="1">
      <alignment horizontal="right" wrapText="1" readingOrder="2"/>
    </xf>
    <xf numFmtId="0" fontId="5" fillId="7" borderId="14" xfId="0" applyFont="1" applyFill="1" applyBorder="1" applyAlignment="1">
      <alignment horizontal="right" wrapText="1" readingOrder="2"/>
    </xf>
    <xf numFmtId="0" fontId="5" fillId="7" borderId="15" xfId="0" applyFont="1" applyFill="1" applyBorder="1" applyAlignment="1">
      <alignment horizontal="right" wrapText="1" readingOrder="2"/>
    </xf>
    <xf numFmtId="0" fontId="5" fillId="7" borderId="16" xfId="0" applyFont="1" applyFill="1" applyBorder="1" applyAlignment="1">
      <alignment horizontal="right" wrapText="1" readingOrder="2"/>
    </xf>
    <xf numFmtId="0" fontId="5" fillId="7" borderId="17" xfId="0" applyFont="1" applyFill="1" applyBorder="1" applyAlignment="1">
      <alignment horizontal="right" wrapText="1" readingOrder="2"/>
    </xf>
    <xf numFmtId="0" fontId="5" fillId="7" borderId="18" xfId="0" applyFont="1" applyFill="1" applyBorder="1" applyAlignment="1">
      <alignment horizontal="right" wrapText="1" readingOrder="2"/>
    </xf>
    <xf numFmtId="0" fontId="5" fillId="7" borderId="13" xfId="0" applyFont="1" applyFill="1" applyBorder="1" applyAlignment="1">
      <alignment horizontal="right" vertical="top" wrapText="1" readingOrder="2"/>
    </xf>
    <xf numFmtId="0" fontId="5" fillId="7" borderId="14" xfId="0" applyFont="1" applyFill="1" applyBorder="1" applyAlignment="1">
      <alignment horizontal="right" vertical="top" wrapText="1" readingOrder="2"/>
    </xf>
    <xf numFmtId="0" fontId="5" fillId="7" borderId="15" xfId="0" applyFont="1" applyFill="1" applyBorder="1" applyAlignment="1">
      <alignment horizontal="right" vertical="top" wrapText="1" readingOrder="2"/>
    </xf>
    <xf numFmtId="0" fontId="5" fillId="7" borderId="16" xfId="0" applyFont="1" applyFill="1" applyBorder="1" applyAlignment="1">
      <alignment horizontal="right" vertical="top" wrapText="1" readingOrder="2"/>
    </xf>
    <xf numFmtId="0" fontId="5" fillId="7" borderId="17" xfId="0" applyFont="1" applyFill="1" applyBorder="1" applyAlignment="1">
      <alignment horizontal="right" vertical="top" wrapText="1" readingOrder="2"/>
    </xf>
    <xf numFmtId="0" fontId="5" fillId="7" borderId="18" xfId="0" applyFont="1" applyFill="1" applyBorder="1" applyAlignment="1">
      <alignment horizontal="right" vertical="top" wrapText="1" readingOrder="2"/>
    </xf>
    <xf numFmtId="0" fontId="5" fillId="7" borderId="19" xfId="0" applyFont="1" applyFill="1" applyBorder="1" applyAlignment="1">
      <alignment vertical="top" wrapText="1" readingOrder="2"/>
    </xf>
    <xf numFmtId="0" fontId="5" fillId="7" borderId="20" xfId="0" applyFont="1" applyFill="1" applyBorder="1" applyAlignment="1">
      <alignment vertical="top" wrapText="1" readingOrder="2"/>
    </xf>
    <xf numFmtId="0" fontId="5" fillId="7" borderId="21" xfId="0" applyFont="1" applyFill="1" applyBorder="1" applyAlignment="1">
      <alignment vertical="top" wrapText="1" readingOrder="2"/>
    </xf>
    <xf numFmtId="0" fontId="6" fillId="7" borderId="9" xfId="0" applyFont="1" applyFill="1" applyBorder="1" applyAlignment="1">
      <alignment horizontal="right"/>
    </xf>
    <xf numFmtId="0" fontId="6" fillId="7" borderId="19" xfId="0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 vertical="top"/>
    </xf>
    <xf numFmtId="164" fontId="2" fillId="0" borderId="22" xfId="1" applyNumberFormat="1" applyFont="1" applyBorder="1" applyAlignment="1">
      <alignment horizontal="center"/>
    </xf>
    <xf numFmtId="164" fontId="2" fillId="0" borderId="23" xfId="1" applyNumberFormat="1" applyFont="1" applyBorder="1" applyAlignment="1">
      <alignment horizontal="center"/>
    </xf>
    <xf numFmtId="164" fontId="2" fillId="0" borderId="24" xfId="1" applyNumberFormat="1" applyFont="1" applyBorder="1" applyAlignment="1">
      <alignment horizontal="center"/>
    </xf>
    <xf numFmtId="164" fontId="2" fillId="0" borderId="25" xfId="1" applyNumberFormat="1" applyFont="1" applyBorder="1" applyAlignment="1">
      <alignment horizontal="center"/>
    </xf>
    <xf numFmtId="164" fontId="2" fillId="0" borderId="28" xfId="1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3" fillId="0" borderId="25" xfId="0" applyFont="1" applyBorder="1" applyAlignment="1">
      <alignment horizontal="center" textRotation="90"/>
    </xf>
    <xf numFmtId="0" fontId="13" fillId="0" borderId="28" xfId="0" applyFont="1" applyBorder="1" applyAlignment="1">
      <alignment horizontal="center" textRotation="90"/>
    </xf>
    <xf numFmtId="0" fontId="3" fillId="0" borderId="25" xfId="0" applyFont="1" applyBorder="1" applyAlignment="1">
      <alignment horizontal="center" textRotation="90"/>
    </xf>
    <xf numFmtId="0" fontId="3" fillId="0" borderId="28" xfId="0" applyFont="1" applyBorder="1" applyAlignment="1">
      <alignment horizontal="center" textRotation="90"/>
    </xf>
    <xf numFmtId="164" fontId="2" fillId="0" borderId="22" xfId="1" applyNumberFormat="1" applyFont="1" applyBorder="1" applyAlignment="1"/>
    <xf numFmtId="164" fontId="2" fillId="0" borderId="23" xfId="1" applyNumberFormat="1" applyFont="1" applyBorder="1" applyAlignment="1"/>
    <xf numFmtId="164" fontId="2" fillId="0" borderId="24" xfId="1" applyNumberFormat="1" applyFont="1" applyBorder="1" applyAlignment="1"/>
    <xf numFmtId="0" fontId="17" fillId="0" borderId="25" xfId="0" applyFont="1" applyBorder="1" applyAlignment="1">
      <alignment horizontal="center" textRotation="90"/>
    </xf>
    <xf numFmtId="0" fontId="17" fillId="0" borderId="28" xfId="0" applyFont="1" applyBorder="1" applyAlignment="1">
      <alignment horizontal="center" textRotation="90"/>
    </xf>
    <xf numFmtId="164" fontId="5" fillId="0" borderId="40" xfId="1" applyNumberFormat="1" applyFont="1" applyBorder="1" applyAlignment="1">
      <alignment horizontal="right" vertical="top" wrapText="1" readingOrder="2"/>
    </xf>
    <xf numFmtId="164" fontId="5" fillId="0" borderId="41" xfId="1" applyNumberFormat="1" applyFont="1" applyBorder="1" applyAlignment="1">
      <alignment horizontal="right" vertical="top" wrapText="1" readingOrder="2"/>
    </xf>
    <xf numFmtId="164" fontId="5" fillId="0" borderId="42" xfId="1" applyNumberFormat="1" applyFont="1" applyBorder="1" applyAlignment="1">
      <alignment horizontal="right" vertical="top" wrapText="1" readingOrder="2"/>
    </xf>
    <xf numFmtId="164" fontId="5" fillId="0" borderId="43" xfId="1" applyNumberFormat="1" applyFont="1" applyBorder="1" applyAlignment="1">
      <alignment horizontal="right" vertical="top" wrapText="1" readingOrder="2"/>
    </xf>
    <xf numFmtId="164" fontId="5" fillId="0" borderId="44" xfId="1" applyNumberFormat="1" applyFont="1" applyBorder="1" applyAlignment="1">
      <alignment horizontal="right" vertical="top" wrapText="1" readingOrder="2"/>
    </xf>
    <xf numFmtId="164" fontId="5" fillId="0" borderId="0" xfId="1" applyNumberFormat="1" applyFont="1" applyBorder="1" applyAlignment="1">
      <alignment horizontal="right" vertical="top" wrapText="1" readingOrder="2"/>
    </xf>
    <xf numFmtId="164" fontId="5" fillId="0" borderId="45" xfId="1" applyNumberFormat="1" applyFont="1" applyBorder="1" applyAlignment="1">
      <alignment horizontal="right" vertical="top" wrapText="1" readingOrder="2"/>
    </xf>
    <xf numFmtId="164" fontId="5" fillId="0" borderId="49" xfId="1" applyNumberFormat="1" applyFont="1" applyBorder="1" applyAlignment="1">
      <alignment horizontal="right" vertical="top" wrapText="1" readingOrder="2"/>
    </xf>
    <xf numFmtId="164" fontId="5" fillId="0" borderId="48" xfId="1" applyNumberFormat="1" applyFont="1" applyBorder="1" applyAlignment="1">
      <alignment horizontal="right" vertical="top" wrapText="1" readingOrder="2"/>
    </xf>
    <xf numFmtId="164" fontId="8" fillId="0" borderId="50" xfId="1" applyNumberFormat="1" applyFont="1" applyBorder="1" applyAlignment="1">
      <alignment horizontal="right" vertical="top" wrapText="1" readingOrder="2"/>
    </xf>
    <xf numFmtId="164" fontId="8" fillId="0" borderId="44" xfId="1" applyNumberFormat="1" applyFont="1" applyBorder="1" applyAlignment="1">
      <alignment horizontal="right" vertical="top" wrapText="1" readingOrder="2"/>
    </xf>
    <xf numFmtId="164" fontId="8" fillId="0" borderId="51" xfId="1" applyNumberFormat="1" applyFont="1" applyBorder="1" applyAlignment="1">
      <alignment horizontal="right" vertical="top" wrapText="1" readingOrder="2"/>
    </xf>
    <xf numFmtId="164" fontId="8" fillId="0" borderId="52" xfId="1" applyNumberFormat="1" applyFont="1" applyBorder="1" applyAlignment="1">
      <alignment horizontal="right" vertical="top" wrapText="1" readingOrder="2"/>
    </xf>
    <xf numFmtId="0" fontId="8" fillId="0" borderId="40" xfId="0" applyFont="1" applyBorder="1" applyAlignment="1">
      <alignment horizontal="right" vertical="top" wrapText="1" readingOrder="2"/>
    </xf>
    <xf numFmtId="0" fontId="8" fillId="0" borderId="41" xfId="0" applyFont="1" applyBorder="1" applyAlignment="1">
      <alignment horizontal="right" vertical="top" wrapText="1" readingOrder="2"/>
    </xf>
    <xf numFmtId="0" fontId="8" fillId="0" borderId="42" xfId="0" applyFont="1" applyBorder="1" applyAlignment="1">
      <alignment horizontal="right" vertical="top" wrapText="1" readingOrder="2"/>
    </xf>
    <xf numFmtId="164" fontId="8" fillId="0" borderId="40" xfId="1" applyNumberFormat="1" applyFont="1" applyBorder="1" applyAlignment="1">
      <alignment horizontal="right" vertical="top" wrapText="1" readingOrder="2"/>
    </xf>
    <xf numFmtId="164" fontId="8" fillId="0" borderId="41" xfId="1" applyNumberFormat="1" applyFont="1" applyBorder="1" applyAlignment="1">
      <alignment horizontal="right" vertical="top" wrapText="1" readingOrder="2"/>
    </xf>
    <xf numFmtId="164" fontId="8" fillId="0" borderId="42" xfId="1" applyNumberFormat="1" applyFont="1" applyBorder="1" applyAlignment="1">
      <alignment horizontal="right" vertical="top" wrapText="1" readingOrder="2"/>
    </xf>
    <xf numFmtId="164" fontId="8" fillId="0" borderId="53" xfId="1" applyNumberFormat="1" applyFont="1" applyBorder="1" applyAlignment="1">
      <alignment horizontal="right" vertical="top" wrapText="1" readingOrder="2"/>
    </xf>
    <xf numFmtId="164" fontId="8" fillId="0" borderId="54" xfId="1" applyNumberFormat="1" applyFont="1" applyBorder="1" applyAlignment="1">
      <alignment horizontal="right" vertical="top" wrapText="1" readingOrder="2"/>
    </xf>
    <xf numFmtId="164" fontId="8" fillId="0" borderId="55" xfId="1" applyNumberFormat="1" applyFont="1" applyBorder="1" applyAlignment="1">
      <alignment horizontal="right" vertical="top" wrapText="1" readingOrder="2"/>
    </xf>
    <xf numFmtId="164" fontId="8" fillId="0" borderId="43" xfId="1" applyNumberFormat="1" applyFont="1" applyBorder="1" applyAlignment="1">
      <alignment horizontal="right" vertical="top" wrapText="1" readingOrder="2"/>
    </xf>
    <xf numFmtId="0" fontId="8" fillId="0" borderId="43" xfId="0" applyFont="1" applyBorder="1" applyAlignment="1">
      <alignment horizontal="right" vertical="top" wrapText="1" readingOrder="2"/>
    </xf>
    <xf numFmtId="0" fontId="8" fillId="0" borderId="44" xfId="0" applyFont="1" applyBorder="1" applyAlignment="1">
      <alignment horizontal="right" vertical="top" wrapText="1" readingOrder="2"/>
    </xf>
    <xf numFmtId="0" fontId="8" fillId="0" borderId="45" xfId="0" applyFont="1" applyBorder="1" applyAlignment="1">
      <alignment horizontal="right" vertical="top" wrapText="1" readingOrder="2"/>
    </xf>
    <xf numFmtId="0" fontId="3" fillId="0" borderId="20" xfId="0" applyFont="1" applyBorder="1" applyAlignment="1">
      <alignment horizontal="center" vertical="top"/>
    </xf>
    <xf numFmtId="0" fontId="3" fillId="0" borderId="20" xfId="0" applyFont="1" applyBorder="1" applyAlignment="1">
      <alignment horizontal="center" wrapText="1"/>
    </xf>
    <xf numFmtId="0" fontId="6" fillId="7" borderId="9" xfId="0" applyFont="1" applyFill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64" fontId="27" fillId="0" borderId="19" xfId="0" applyNumberFormat="1" applyFont="1" applyBorder="1" applyAlignment="1">
      <alignment horizontal="right"/>
    </xf>
    <xf numFmtId="0" fontId="31" fillId="0" borderId="0" xfId="0" applyFont="1" applyAlignment="1">
      <alignment horizontal="right" readingOrder="2"/>
    </xf>
    <xf numFmtId="164" fontId="12" fillId="9" borderId="9" xfId="1" applyNumberFormat="1" applyFont="1" applyFill="1" applyBorder="1" applyAlignment="1">
      <alignment readingOrder="2"/>
    </xf>
    <xf numFmtId="164" fontId="12" fillId="9" borderId="9" xfId="1" applyNumberFormat="1" applyFont="1" applyFill="1" applyBorder="1"/>
    <xf numFmtId="164" fontId="29" fillId="9" borderId="9" xfId="1" applyNumberFormat="1" applyFont="1" applyFill="1" applyBorder="1" applyAlignment="1">
      <alignment horizontal="right"/>
    </xf>
    <xf numFmtId="164" fontId="12" fillId="9" borderId="9" xfId="1" applyNumberFormat="1" applyFont="1" applyFill="1" applyBorder="1" applyAlignment="1">
      <alignment horizontal="center"/>
    </xf>
    <xf numFmtId="164" fontId="29" fillId="9" borderId="9" xfId="1" applyNumberFormat="1" applyFont="1" applyFill="1" applyBorder="1" applyAlignment="1">
      <alignment readingOrder="2"/>
    </xf>
    <xf numFmtId="0" fontId="6" fillId="8" borderId="60" xfId="0" applyFont="1" applyFill="1" applyBorder="1" applyAlignment="1">
      <alignment horizontal="right"/>
    </xf>
    <xf numFmtId="0" fontId="6" fillId="0" borderId="61" xfId="0" applyFont="1" applyBorder="1" applyAlignment="1">
      <alignment horizontal="right"/>
    </xf>
    <xf numFmtId="0" fontId="6" fillId="0" borderId="62" xfId="0" applyFont="1" applyBorder="1" applyAlignment="1">
      <alignment horizontal="center"/>
    </xf>
    <xf numFmtId="0" fontId="6" fillId="8" borderId="63" xfId="0" applyFont="1" applyFill="1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164" fontId="6" fillId="0" borderId="64" xfId="1" applyNumberFormat="1" applyFont="1" applyBorder="1" applyAlignment="1">
      <alignment horizontal="center"/>
    </xf>
    <xf numFmtId="164" fontId="2" fillId="9" borderId="20" xfId="1" applyNumberFormat="1" applyFont="1" applyFill="1" applyBorder="1"/>
    <xf numFmtId="0" fontId="2" fillId="9" borderId="20" xfId="0" applyFont="1" applyFill="1" applyBorder="1"/>
    <xf numFmtId="0" fontId="2" fillId="9" borderId="0" xfId="0" applyFont="1" applyFill="1" applyAlignment="1">
      <alignment horizontal="right"/>
    </xf>
    <xf numFmtId="164" fontId="2" fillId="9" borderId="29" xfId="1" applyNumberFormat="1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right"/>
    </xf>
    <xf numFmtId="0" fontId="2" fillId="9" borderId="30" xfId="0" applyFont="1" applyFill="1" applyBorder="1" applyAlignment="1">
      <alignment horizontal="right"/>
    </xf>
    <xf numFmtId="0" fontId="2" fillId="9" borderId="27" xfId="0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9" borderId="9" xfId="1" applyNumberFormat="1" applyFont="1" applyFill="1" applyBorder="1"/>
    <xf numFmtId="0" fontId="2" fillId="9" borderId="9" xfId="0" applyFont="1" applyFill="1" applyBorder="1"/>
    <xf numFmtId="0" fontId="2" fillId="9" borderId="9" xfId="0" applyFont="1" applyFill="1" applyBorder="1" applyAlignment="1">
      <alignment horizontal="right"/>
    </xf>
    <xf numFmtId="0" fontId="8" fillId="0" borderId="65" xfId="0" applyFont="1" applyBorder="1" applyAlignment="1">
      <alignment horizontal="center" vertical="top" wrapText="1" readingOrder="2"/>
    </xf>
    <xf numFmtId="0" fontId="8" fillId="0" borderId="55" xfId="0" applyFont="1" applyBorder="1" applyAlignment="1">
      <alignment horizontal="center" vertical="top" wrapText="1" readingOrder="2"/>
    </xf>
    <xf numFmtId="0" fontId="8" fillId="0" borderId="66" xfId="0" applyFont="1" applyBorder="1" applyAlignment="1">
      <alignment horizontal="center" vertical="top" wrapText="1" readingOrder="2"/>
    </xf>
    <xf numFmtId="164" fontId="5" fillId="0" borderId="67" xfId="1" applyNumberFormat="1" applyFont="1" applyBorder="1" applyAlignment="1">
      <alignment horizontal="right" vertical="top" wrapText="1" readingOrder="2"/>
    </xf>
    <xf numFmtId="164" fontId="5" fillId="0" borderId="8" xfId="1" applyNumberFormat="1" applyFont="1" applyBorder="1" applyAlignment="1">
      <alignment vertical="top" wrapText="1" readingOrder="2"/>
    </xf>
    <xf numFmtId="164" fontId="5" fillId="0" borderId="68" xfId="1" applyNumberFormat="1" applyFont="1" applyBorder="1" applyAlignment="1">
      <alignment horizontal="right" vertical="top" wrapText="1" readingOrder="2"/>
    </xf>
    <xf numFmtId="164" fontId="5" fillId="0" borderId="69" xfId="1" applyNumberFormat="1" applyFont="1" applyBorder="1" applyAlignment="1">
      <alignment vertical="top" wrapText="1" readingOrder="2"/>
    </xf>
    <xf numFmtId="164" fontId="8" fillId="0" borderId="68" xfId="1" applyNumberFormat="1" applyFont="1" applyBorder="1" applyAlignment="1">
      <alignment horizontal="right" vertical="top" wrapText="1" readingOrder="2"/>
    </xf>
    <xf numFmtId="164" fontId="8" fillId="0" borderId="69" xfId="1" applyNumberFormat="1" applyFont="1" applyBorder="1" applyAlignment="1">
      <alignment horizontal="right" vertical="top" wrapText="1" readingOrder="2"/>
    </xf>
    <xf numFmtId="164" fontId="8" fillId="0" borderId="70" xfId="1" applyNumberFormat="1" applyFont="1" applyBorder="1" applyAlignment="1">
      <alignment horizontal="right" vertical="top" wrapText="1" readingOrder="2"/>
    </xf>
    <xf numFmtId="164" fontId="8" fillId="0" borderId="71" xfId="1" applyNumberFormat="1" applyFont="1" applyBorder="1" applyAlignment="1">
      <alignment horizontal="right" vertical="top" wrapText="1" readingOrder="2"/>
    </xf>
    <xf numFmtId="164" fontId="8" fillId="0" borderId="22" xfId="1" applyNumberFormat="1" applyFont="1" applyBorder="1" applyAlignment="1">
      <alignment horizontal="right" vertical="top" wrapText="1" readingOrder="2"/>
    </xf>
    <xf numFmtId="164" fontId="8" fillId="0" borderId="23" xfId="1" applyNumberFormat="1" applyFont="1" applyBorder="1" applyAlignment="1">
      <alignment horizontal="right" vertical="top" wrapText="1" readingOrder="2"/>
    </xf>
    <xf numFmtId="164" fontId="8" fillId="0" borderId="24" xfId="1" applyNumberFormat="1" applyFont="1" applyBorder="1" applyAlignment="1">
      <alignment horizontal="right" vertical="top" wrapText="1" readingOrder="2"/>
    </xf>
    <xf numFmtId="164" fontId="5" fillId="0" borderId="49" xfId="1" applyNumberFormat="1" applyFont="1" applyBorder="1" applyAlignment="1">
      <alignment horizontal="right" vertical="center" textRotation="1" wrapText="1" readingOrder="2"/>
    </xf>
    <xf numFmtId="164" fontId="5" fillId="0" borderId="0" xfId="1" applyNumberFormat="1" applyFont="1" applyBorder="1" applyAlignment="1">
      <alignment horizontal="right" vertical="center" textRotation="1" wrapText="1" readingOrder="2"/>
    </xf>
    <xf numFmtId="164" fontId="5" fillId="0" borderId="48" xfId="1" applyNumberFormat="1" applyFont="1" applyBorder="1" applyAlignment="1">
      <alignment horizontal="right" vertical="center" textRotation="1" wrapText="1" readingOrder="2"/>
    </xf>
    <xf numFmtId="0" fontId="6" fillId="0" borderId="0" xfId="0" applyFont="1" applyAlignment="1">
      <alignment vertical="center" textRotation="1" readingOrder="2"/>
    </xf>
    <xf numFmtId="0" fontId="6" fillId="0" borderId="0" xfId="0" applyFont="1" applyAlignment="1">
      <alignment textRotation="1" readingOrder="2"/>
    </xf>
    <xf numFmtId="164" fontId="5" fillId="0" borderId="46" xfId="1" applyNumberFormat="1" applyFont="1" applyBorder="1" applyAlignment="1">
      <alignment horizontal="center" vertical="center" wrapText="1" readingOrder="2"/>
    </xf>
    <xf numFmtId="164" fontId="5" fillId="0" borderId="45" xfId="1" applyNumberFormat="1" applyFont="1" applyBorder="1" applyAlignment="1">
      <alignment horizontal="center" vertical="center" wrapText="1" readingOrder="2"/>
    </xf>
    <xf numFmtId="164" fontId="5" fillId="0" borderId="44" xfId="1" applyNumberFormat="1" applyFont="1" applyBorder="1" applyAlignment="1">
      <alignment horizontal="center" vertical="center" wrapText="1" readingOrder="2"/>
    </xf>
    <xf numFmtId="164" fontId="5" fillId="0" borderId="56" xfId="1" applyNumberFormat="1" applyFont="1" applyBorder="1" applyAlignment="1">
      <alignment horizontal="center" vertical="center" wrapText="1" readingOrder="2"/>
    </xf>
    <xf numFmtId="164" fontId="6" fillId="0" borderId="13" xfId="0" applyNumberFormat="1" applyFont="1" applyBorder="1"/>
    <xf numFmtId="164" fontId="6" fillId="0" borderId="15" xfId="0" applyNumberFormat="1" applyFont="1" applyBorder="1"/>
    <xf numFmtId="0" fontId="6" fillId="2" borderId="11" xfId="0" applyFont="1" applyFill="1" applyBorder="1" applyAlignment="1">
      <alignment horizontal="center"/>
    </xf>
    <xf numFmtId="0" fontId="6" fillId="0" borderId="11" xfId="0" applyFont="1" applyBorder="1"/>
    <xf numFmtId="164" fontId="6" fillId="0" borderId="17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1599785</xdr:colOff>
      <xdr:row>14</xdr:row>
      <xdr:rowOff>26503</xdr:rowOff>
    </xdr:from>
    <xdr:ext cx="9509779" cy="937629"/>
    <xdr:sp macro="" textlink="">
      <xdr:nvSpPr>
        <xdr:cNvPr id="2" name="Rectangle 1"/>
        <xdr:cNvSpPr/>
      </xdr:nvSpPr>
      <xdr:spPr>
        <a:xfrm rot="19840232">
          <a:off x="1599785" y="4017478"/>
          <a:ext cx="950977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</xdr:row>
      <xdr:rowOff>0</xdr:rowOff>
    </xdr:from>
    <xdr:ext cx="5613595" cy="944377"/>
    <xdr:sp macro="" textlink="">
      <xdr:nvSpPr>
        <xdr:cNvPr id="2" name="Rectangle 1"/>
        <xdr:cNvSpPr/>
      </xdr:nvSpPr>
      <xdr:spPr>
        <a:xfrm rot="20163236">
          <a:off x="5048250" y="2143125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5613595" cy="944377"/>
    <xdr:sp macro="" textlink="">
      <xdr:nvSpPr>
        <xdr:cNvPr id="3" name="Rectangle 2"/>
        <xdr:cNvSpPr/>
      </xdr:nvSpPr>
      <xdr:spPr>
        <a:xfrm rot="20163236">
          <a:off x="12306300" y="2447925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11</xdr:col>
      <xdr:colOff>361950</xdr:colOff>
      <xdr:row>29</xdr:row>
      <xdr:rowOff>95251</xdr:rowOff>
    </xdr:from>
    <xdr:ext cx="5613595" cy="944377"/>
    <xdr:sp macro="" textlink="">
      <xdr:nvSpPr>
        <xdr:cNvPr id="4" name="Rectangle 3"/>
        <xdr:cNvSpPr/>
      </xdr:nvSpPr>
      <xdr:spPr>
        <a:xfrm rot="20163236">
          <a:off x="13458825" y="8924926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200025</xdr:rowOff>
    </xdr:from>
    <xdr:to>
      <xdr:col>9</xdr:col>
      <xdr:colOff>47625</xdr:colOff>
      <xdr:row>5</xdr:row>
      <xdr:rowOff>104775</xdr:rowOff>
    </xdr:to>
    <xdr:cxnSp macro="">
      <xdr:nvCxnSpPr>
        <xdr:cNvPr id="3" name="Straight Arrow Connector 2"/>
        <xdr:cNvCxnSpPr/>
      </xdr:nvCxnSpPr>
      <xdr:spPr>
        <a:xfrm>
          <a:off x="10248900" y="800100"/>
          <a:ext cx="1000125" cy="828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847725</xdr:colOff>
      <xdr:row>5</xdr:row>
      <xdr:rowOff>200025</xdr:rowOff>
    </xdr:from>
    <xdr:to>
      <xdr:col>9</xdr:col>
      <xdr:colOff>47625</xdr:colOff>
      <xdr:row>8</xdr:row>
      <xdr:rowOff>200025</xdr:rowOff>
    </xdr:to>
    <xdr:cxnSp macro="">
      <xdr:nvCxnSpPr>
        <xdr:cNvPr id="5" name="Straight Arrow Connector 4"/>
        <xdr:cNvCxnSpPr/>
      </xdr:nvCxnSpPr>
      <xdr:spPr>
        <a:xfrm flipV="1">
          <a:off x="10172700" y="1724025"/>
          <a:ext cx="1076325" cy="914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895350</xdr:colOff>
      <xdr:row>5</xdr:row>
      <xdr:rowOff>247650</xdr:rowOff>
    </xdr:from>
    <xdr:to>
      <xdr:col>9</xdr:col>
      <xdr:colOff>85729</xdr:colOff>
      <xdr:row>9</xdr:row>
      <xdr:rowOff>171451</xdr:rowOff>
    </xdr:to>
    <xdr:cxnSp macro="">
      <xdr:nvCxnSpPr>
        <xdr:cNvPr id="7" name="Straight Arrow Connector 6"/>
        <xdr:cNvCxnSpPr/>
      </xdr:nvCxnSpPr>
      <xdr:spPr>
        <a:xfrm rot="5400000" flipH="1" flipV="1">
          <a:off x="10182226" y="1809749"/>
          <a:ext cx="1143001" cy="10668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857250</xdr:colOff>
      <xdr:row>5</xdr:row>
      <xdr:rowOff>171450</xdr:rowOff>
    </xdr:from>
    <xdr:to>
      <xdr:col>9</xdr:col>
      <xdr:colOff>85725</xdr:colOff>
      <xdr:row>5</xdr:row>
      <xdr:rowOff>190500</xdr:rowOff>
    </xdr:to>
    <xdr:cxnSp macro="">
      <xdr:nvCxnSpPr>
        <xdr:cNvPr id="9" name="Straight Arrow Connector 8"/>
        <xdr:cNvCxnSpPr/>
      </xdr:nvCxnSpPr>
      <xdr:spPr>
        <a:xfrm flipV="1">
          <a:off x="10182225" y="1695450"/>
          <a:ext cx="11049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0</xdr:colOff>
      <xdr:row>6</xdr:row>
      <xdr:rowOff>0</xdr:rowOff>
    </xdr:from>
    <xdr:ext cx="5613595" cy="944377"/>
    <xdr:sp macro="" textlink="">
      <xdr:nvSpPr>
        <xdr:cNvPr id="6" name="Rectangle 5"/>
        <xdr:cNvSpPr/>
      </xdr:nvSpPr>
      <xdr:spPr>
        <a:xfrm rot="20163236">
          <a:off x="3124200" y="2133600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14</xdr:col>
      <xdr:colOff>409576</xdr:colOff>
      <xdr:row>11</xdr:row>
      <xdr:rowOff>1009650</xdr:rowOff>
    </xdr:from>
    <xdr:ext cx="5613595" cy="944377"/>
    <xdr:sp macro="" textlink="">
      <xdr:nvSpPr>
        <xdr:cNvPr id="8" name="Rectangle 7"/>
        <xdr:cNvSpPr/>
      </xdr:nvSpPr>
      <xdr:spPr>
        <a:xfrm rot="20163236">
          <a:off x="17478376" y="4362450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14</xdr:col>
      <xdr:colOff>2152650</xdr:colOff>
      <xdr:row>26</xdr:row>
      <xdr:rowOff>266701</xdr:rowOff>
    </xdr:from>
    <xdr:ext cx="5613595" cy="944377"/>
    <xdr:sp macro="" textlink="">
      <xdr:nvSpPr>
        <xdr:cNvPr id="10" name="Rectangle 9"/>
        <xdr:cNvSpPr/>
      </xdr:nvSpPr>
      <xdr:spPr>
        <a:xfrm rot="20163236">
          <a:off x="19221450" y="7943851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7</xdr:col>
      <xdr:colOff>838199</xdr:colOff>
      <xdr:row>6</xdr:row>
      <xdr:rowOff>0</xdr:rowOff>
    </xdr:from>
    <xdr:ext cx="5613595" cy="944377"/>
    <xdr:sp macro="" textlink="">
      <xdr:nvSpPr>
        <xdr:cNvPr id="11" name="Rectangle 10"/>
        <xdr:cNvSpPr/>
      </xdr:nvSpPr>
      <xdr:spPr>
        <a:xfrm rot="20163236">
          <a:off x="10325099" y="1828800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109915</xdr:rowOff>
    </xdr:from>
    <xdr:ext cx="8058150" cy="937629"/>
    <xdr:sp macro="" textlink="">
      <xdr:nvSpPr>
        <xdr:cNvPr id="2" name="Rectangle 1"/>
        <xdr:cNvSpPr/>
      </xdr:nvSpPr>
      <xdr:spPr>
        <a:xfrm rot="19414603">
          <a:off x="0" y="2300665"/>
          <a:ext cx="80581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فاطمه محبی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817372</xdr:colOff>
      <xdr:row>13</xdr:row>
      <xdr:rowOff>291051</xdr:rowOff>
    </xdr:from>
    <xdr:ext cx="3065391" cy="937629"/>
    <xdr:sp macro="" textlink="">
      <xdr:nvSpPr>
        <xdr:cNvPr id="3" name="Rectangle 2"/>
        <xdr:cNvSpPr/>
      </xdr:nvSpPr>
      <xdr:spPr>
        <a:xfrm rot="19341015">
          <a:off x="10361422" y="4243926"/>
          <a:ext cx="306539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a-IR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فاطمه محبی 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25</xdr:col>
      <xdr:colOff>163449</xdr:colOff>
      <xdr:row>14</xdr:row>
      <xdr:rowOff>214852</xdr:rowOff>
    </xdr:from>
    <xdr:ext cx="2973378" cy="937629"/>
    <xdr:sp macro="" textlink="">
      <xdr:nvSpPr>
        <xdr:cNvPr id="4" name="Rectangle 3"/>
        <xdr:cNvSpPr/>
      </xdr:nvSpPr>
      <xdr:spPr>
        <a:xfrm rot="20307167">
          <a:off x="20623149" y="4463002"/>
          <a:ext cx="297337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31</xdr:col>
      <xdr:colOff>763523</xdr:colOff>
      <xdr:row>18</xdr:row>
      <xdr:rowOff>257175</xdr:rowOff>
    </xdr:from>
    <xdr:ext cx="2973378" cy="937629"/>
    <xdr:sp macro="" textlink="">
      <xdr:nvSpPr>
        <xdr:cNvPr id="5" name="Rectangle 4"/>
        <xdr:cNvSpPr/>
      </xdr:nvSpPr>
      <xdr:spPr>
        <a:xfrm rot="20399689">
          <a:off x="27309698" y="5648325"/>
          <a:ext cx="297337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12</xdr:col>
      <xdr:colOff>817372</xdr:colOff>
      <xdr:row>38</xdr:row>
      <xdr:rowOff>291051</xdr:rowOff>
    </xdr:from>
    <xdr:ext cx="3065391" cy="937629"/>
    <xdr:sp macro="" textlink="">
      <xdr:nvSpPr>
        <xdr:cNvPr id="6" name="Rectangle 5"/>
        <xdr:cNvSpPr/>
      </xdr:nvSpPr>
      <xdr:spPr>
        <a:xfrm rot="19341015">
          <a:off x="10323322" y="4243926"/>
          <a:ext cx="306539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a-IR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فاطمه محبی 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817372</xdr:colOff>
      <xdr:row>63</xdr:row>
      <xdr:rowOff>291051</xdr:rowOff>
    </xdr:from>
    <xdr:ext cx="3065391" cy="937629"/>
    <xdr:sp macro="" textlink="">
      <xdr:nvSpPr>
        <xdr:cNvPr id="7" name="Rectangle 6"/>
        <xdr:cNvSpPr/>
      </xdr:nvSpPr>
      <xdr:spPr>
        <a:xfrm rot="19341015">
          <a:off x="10323322" y="4243926"/>
          <a:ext cx="306539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a-IR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فاطمه محبی 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200437</xdr:colOff>
      <xdr:row>7</xdr:row>
      <xdr:rowOff>188943</xdr:rowOff>
    </xdr:from>
    <xdr:ext cx="4320009" cy="888641"/>
    <xdr:sp macro="" textlink="">
      <xdr:nvSpPr>
        <xdr:cNvPr id="2" name="Rectangle 1"/>
        <xdr:cNvSpPr/>
      </xdr:nvSpPr>
      <xdr:spPr>
        <a:xfrm rot="19632749">
          <a:off x="200437" y="2322543"/>
          <a:ext cx="4320009" cy="8886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</a:p>
      </xdr:txBody>
    </xdr:sp>
    <xdr:clientData/>
  </xdr:oneCellAnchor>
  <xdr:oneCellAnchor>
    <xdr:from>
      <xdr:col>5</xdr:col>
      <xdr:colOff>1134194</xdr:colOff>
      <xdr:row>12</xdr:row>
      <xdr:rowOff>7649</xdr:rowOff>
    </xdr:from>
    <xdr:ext cx="5365978" cy="888641"/>
    <xdr:sp macro="" textlink="">
      <xdr:nvSpPr>
        <xdr:cNvPr id="3" name="Rectangle 2"/>
        <xdr:cNvSpPr/>
      </xdr:nvSpPr>
      <xdr:spPr>
        <a:xfrm rot="20079600">
          <a:off x="10506794" y="3665249"/>
          <a:ext cx="5365978" cy="8886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</a:p>
      </xdr:txBody>
    </xdr:sp>
    <xdr:clientData/>
  </xdr:oneCellAnchor>
  <xdr:oneCellAnchor>
    <xdr:from>
      <xdr:col>9</xdr:col>
      <xdr:colOff>2093640</xdr:colOff>
      <xdr:row>5</xdr:row>
      <xdr:rowOff>213985</xdr:rowOff>
    </xdr:from>
    <xdr:ext cx="4268155" cy="888641"/>
    <xdr:sp macro="" textlink="">
      <xdr:nvSpPr>
        <xdr:cNvPr id="4" name="Rectangle 3"/>
        <xdr:cNvSpPr/>
      </xdr:nvSpPr>
      <xdr:spPr>
        <a:xfrm rot="20515318">
          <a:off x="18190890" y="1737985"/>
          <a:ext cx="4268155" cy="8886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1197838</xdr:colOff>
      <xdr:row>9</xdr:row>
      <xdr:rowOff>267945</xdr:rowOff>
    </xdr:from>
    <xdr:ext cx="5613595" cy="944377"/>
    <xdr:sp macro="" textlink="">
      <xdr:nvSpPr>
        <xdr:cNvPr id="2" name="Rectangle 1"/>
        <xdr:cNvSpPr/>
      </xdr:nvSpPr>
      <xdr:spPr>
        <a:xfrm rot="20163236">
          <a:off x="1197838" y="2839695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5613595" cy="944377"/>
    <xdr:sp macro="" textlink="">
      <xdr:nvSpPr>
        <xdr:cNvPr id="3" name="Rectangle 2"/>
        <xdr:cNvSpPr/>
      </xdr:nvSpPr>
      <xdr:spPr>
        <a:xfrm rot="20163236">
          <a:off x="8010525" y="3429000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12</xdr:row>
      <xdr:rowOff>0</xdr:rowOff>
    </xdr:from>
    <xdr:ext cx="5613595" cy="944377"/>
    <xdr:sp macro="" textlink="">
      <xdr:nvSpPr>
        <xdr:cNvPr id="2" name="Rectangle 1"/>
        <xdr:cNvSpPr/>
      </xdr:nvSpPr>
      <xdr:spPr>
        <a:xfrm rot="20163236">
          <a:off x="5076825" y="3429000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466725</xdr:colOff>
      <xdr:row>10</xdr:row>
      <xdr:rowOff>133350</xdr:rowOff>
    </xdr:from>
    <xdr:ext cx="5613595" cy="944377"/>
    <xdr:sp macro="" textlink="">
      <xdr:nvSpPr>
        <xdr:cNvPr id="2" name="Rectangle 1"/>
        <xdr:cNvSpPr/>
      </xdr:nvSpPr>
      <xdr:spPr>
        <a:xfrm rot="20163236">
          <a:off x="2695575" y="2990850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428625</xdr:colOff>
      <xdr:row>10</xdr:row>
      <xdr:rowOff>133350</xdr:rowOff>
    </xdr:from>
    <xdr:ext cx="5613595" cy="944377"/>
    <xdr:sp macro="" textlink="">
      <xdr:nvSpPr>
        <xdr:cNvPr id="3" name="Rectangle 2"/>
        <xdr:cNvSpPr/>
      </xdr:nvSpPr>
      <xdr:spPr>
        <a:xfrm rot="20163236">
          <a:off x="2619375" y="2990850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5613595" cy="944377"/>
    <xdr:sp macro="" textlink="">
      <xdr:nvSpPr>
        <xdr:cNvPr id="2" name="Rectangle 1"/>
        <xdr:cNvSpPr/>
      </xdr:nvSpPr>
      <xdr:spPr>
        <a:xfrm rot="20163236">
          <a:off x="2438400" y="2590800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0</xdr:colOff>
      <xdr:row>41</xdr:row>
      <xdr:rowOff>0</xdr:rowOff>
    </xdr:from>
    <xdr:ext cx="5613595" cy="944377"/>
    <xdr:sp macro="" textlink="">
      <xdr:nvSpPr>
        <xdr:cNvPr id="3" name="Rectangle 2"/>
        <xdr:cNvSpPr/>
      </xdr:nvSpPr>
      <xdr:spPr>
        <a:xfrm rot="20163236">
          <a:off x="2438400" y="11591925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47625</xdr:colOff>
      <xdr:row>76</xdr:row>
      <xdr:rowOff>9525</xdr:rowOff>
    </xdr:from>
    <xdr:ext cx="5613595" cy="944377"/>
    <xdr:sp macro="" textlink="">
      <xdr:nvSpPr>
        <xdr:cNvPr id="4" name="Rectangle 3"/>
        <xdr:cNvSpPr/>
      </xdr:nvSpPr>
      <xdr:spPr>
        <a:xfrm rot="20163236">
          <a:off x="2105025" y="21497925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7</xdr:col>
      <xdr:colOff>819150</xdr:colOff>
      <xdr:row>71</xdr:row>
      <xdr:rowOff>133350</xdr:rowOff>
    </xdr:from>
    <xdr:ext cx="5613595" cy="944377"/>
    <xdr:sp macro="" textlink="">
      <xdr:nvSpPr>
        <xdr:cNvPr id="5" name="Rectangle 4"/>
        <xdr:cNvSpPr/>
      </xdr:nvSpPr>
      <xdr:spPr>
        <a:xfrm rot="20163236">
          <a:off x="7038975" y="20250150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803160</xdr:colOff>
      <xdr:row>0</xdr:row>
      <xdr:rowOff>0</xdr:rowOff>
    </xdr:from>
    <xdr:ext cx="937629" cy="8523235"/>
    <xdr:sp macro="" textlink="">
      <xdr:nvSpPr>
        <xdr:cNvPr id="2" name="Rectangle 1"/>
        <xdr:cNvSpPr/>
      </xdr:nvSpPr>
      <xdr:spPr>
        <a:xfrm rot="18420734">
          <a:off x="-1141793" y="3792803"/>
          <a:ext cx="852323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</xdr:col>
      <xdr:colOff>790574</xdr:colOff>
      <xdr:row>45</xdr:row>
      <xdr:rowOff>152401</xdr:rowOff>
    </xdr:from>
    <xdr:ext cx="5613595" cy="944377"/>
    <xdr:sp macro="" textlink="">
      <xdr:nvSpPr>
        <xdr:cNvPr id="3" name="Rectangle 2"/>
        <xdr:cNvSpPr/>
      </xdr:nvSpPr>
      <xdr:spPr>
        <a:xfrm rot="20163236">
          <a:off x="1714499" y="13849351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200025</xdr:colOff>
      <xdr:row>55</xdr:row>
      <xdr:rowOff>257174</xdr:rowOff>
    </xdr:from>
    <xdr:ext cx="5613595" cy="944377"/>
    <xdr:sp macro="" textlink="">
      <xdr:nvSpPr>
        <xdr:cNvPr id="4" name="Rectangle 3"/>
        <xdr:cNvSpPr/>
      </xdr:nvSpPr>
      <xdr:spPr>
        <a:xfrm rot="20163236">
          <a:off x="2047875" y="16944974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</xdr:row>
      <xdr:rowOff>0</xdr:rowOff>
    </xdr:from>
    <xdr:ext cx="5613595" cy="944377"/>
    <xdr:sp macro="" textlink="">
      <xdr:nvSpPr>
        <xdr:cNvPr id="2" name="Rectangle 1"/>
        <xdr:cNvSpPr/>
      </xdr:nvSpPr>
      <xdr:spPr>
        <a:xfrm rot="20163236">
          <a:off x="2743200" y="2933700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352425</xdr:colOff>
      <xdr:row>39</xdr:row>
      <xdr:rowOff>95249</xdr:rowOff>
    </xdr:from>
    <xdr:ext cx="5613595" cy="944377"/>
    <xdr:sp macro="" textlink="">
      <xdr:nvSpPr>
        <xdr:cNvPr id="3" name="Rectangle 2"/>
        <xdr:cNvSpPr/>
      </xdr:nvSpPr>
      <xdr:spPr>
        <a:xfrm rot="20163236">
          <a:off x="2181225" y="9629774"/>
          <a:ext cx="5613595" cy="9443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a-IR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فاطمه محبی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16" workbookViewId="0">
      <selection activeCell="M7" sqref="M7"/>
    </sheetView>
  </sheetViews>
  <sheetFormatPr defaultRowHeight="18"/>
  <cols>
    <col min="1" max="1" width="16.1796875" bestFit="1" customWidth="1"/>
    <col min="2" max="2" width="8.36328125" style="1" bestFit="1" customWidth="1"/>
    <col min="3" max="3" width="9" bestFit="1" customWidth="1"/>
    <col min="5" max="5" width="9" bestFit="1" customWidth="1"/>
    <col min="6" max="6" width="8.90625" bestFit="1" customWidth="1"/>
    <col min="7" max="7" width="7.08984375" customWidth="1"/>
    <col min="8" max="8" width="5" customWidth="1"/>
    <col min="9" max="9" width="22.1796875" customWidth="1"/>
    <col min="10" max="10" width="4.26953125" bestFit="1" customWidth="1"/>
    <col min="11" max="11" width="2.36328125" bestFit="1" customWidth="1"/>
  </cols>
  <sheetData>
    <row r="1" spans="1:11" ht="22.5" customHeight="1">
      <c r="A1" s="2" t="s">
        <v>0</v>
      </c>
      <c r="B1" s="194" t="s">
        <v>1</v>
      </c>
      <c r="C1" s="194"/>
      <c r="D1" s="194"/>
      <c r="E1" s="194"/>
      <c r="F1" s="194"/>
      <c r="G1" s="194"/>
      <c r="H1" s="194"/>
      <c r="I1" s="194"/>
      <c r="J1" s="194"/>
      <c r="K1" s="195"/>
    </row>
    <row r="2" spans="1:11" ht="23.25" customHeight="1" thickBot="1">
      <c r="A2" s="3" t="s">
        <v>29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1" ht="22.5">
      <c r="A3" s="216" t="s">
        <v>2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</row>
    <row r="4" spans="1:11" ht="22.5">
      <c r="A4" s="200" t="s">
        <v>30</v>
      </c>
      <c r="B4" s="200"/>
      <c r="C4" s="199" t="s">
        <v>40</v>
      </c>
      <c r="D4" s="199"/>
      <c r="E4" s="199"/>
      <c r="F4" s="8"/>
      <c r="G4" s="199" t="s">
        <v>31</v>
      </c>
      <c r="H4" s="199"/>
      <c r="I4" s="199"/>
      <c r="J4" s="199"/>
      <c r="K4" s="204"/>
    </row>
    <row r="5" spans="1:11" ht="22.5">
      <c r="A5" s="201" t="s">
        <v>37</v>
      </c>
      <c r="B5" s="199"/>
      <c r="C5" s="199" t="s">
        <v>41</v>
      </c>
      <c r="D5" s="199"/>
      <c r="E5" s="199"/>
      <c r="F5" s="199" t="s">
        <v>36</v>
      </c>
      <c r="G5" s="199"/>
      <c r="H5" s="8"/>
      <c r="I5" s="199" t="s">
        <v>39</v>
      </c>
      <c r="J5" s="199"/>
      <c r="K5" s="204"/>
    </row>
    <row r="6" spans="1:11" ht="23.25" thickBot="1">
      <c r="A6" s="206" t="s">
        <v>3</v>
      </c>
      <c r="B6" s="207"/>
      <c r="C6" s="207"/>
      <c r="D6" s="207"/>
      <c r="E6" s="207"/>
      <c r="F6" s="207"/>
      <c r="G6" s="207"/>
      <c r="H6" s="207"/>
      <c r="I6" s="207"/>
      <c r="J6" s="207"/>
      <c r="K6" s="208"/>
    </row>
    <row r="7" spans="1:11" ht="22.5">
      <c r="A7" s="213" t="s">
        <v>4</v>
      </c>
      <c r="B7" s="214"/>
      <c r="C7" s="214"/>
      <c r="D7" s="214"/>
      <c r="E7" s="214"/>
      <c r="F7" s="214"/>
      <c r="G7" s="214"/>
      <c r="H7" s="214"/>
      <c r="I7" s="214"/>
      <c r="J7" s="214"/>
      <c r="K7" s="215"/>
    </row>
    <row r="8" spans="1:11" ht="22.5">
      <c r="A8" s="202" t="s">
        <v>38</v>
      </c>
      <c r="B8" s="202"/>
      <c r="C8" s="198" t="s">
        <v>33</v>
      </c>
      <c r="D8" s="198"/>
      <c r="E8" s="198"/>
      <c r="F8" s="9"/>
      <c r="G8" s="198" t="s">
        <v>32</v>
      </c>
      <c r="H8" s="198"/>
      <c r="I8" s="198"/>
      <c r="J8" s="198"/>
      <c r="K8" s="205"/>
    </row>
    <row r="9" spans="1:11" ht="22.5">
      <c r="A9" s="203" t="s">
        <v>37</v>
      </c>
      <c r="B9" s="198"/>
      <c r="C9" s="198" t="s">
        <v>34</v>
      </c>
      <c r="D9" s="198"/>
      <c r="E9" s="198"/>
      <c r="F9" s="198" t="s">
        <v>36</v>
      </c>
      <c r="G9" s="198"/>
      <c r="H9" s="198" t="s">
        <v>35</v>
      </c>
      <c r="I9" s="198"/>
      <c r="J9" s="198"/>
      <c r="K9" s="205"/>
    </row>
    <row r="10" spans="1:11" ht="22.5">
      <c r="A10" s="210" t="s">
        <v>3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2"/>
    </row>
    <row r="11" spans="1:11" ht="22.5">
      <c r="A11" s="209" t="s">
        <v>5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</row>
    <row r="12" spans="1:11">
      <c r="A12" s="157" t="s">
        <v>6</v>
      </c>
      <c r="B12" s="157" t="s">
        <v>28</v>
      </c>
      <c r="C12" s="157" t="s">
        <v>7</v>
      </c>
      <c r="D12" s="157" t="s">
        <v>8</v>
      </c>
      <c r="E12" s="157" t="s">
        <v>9</v>
      </c>
      <c r="F12" s="157" t="s">
        <v>10</v>
      </c>
      <c r="G12" s="158" t="s">
        <v>11</v>
      </c>
      <c r="H12" s="157" t="s">
        <v>12</v>
      </c>
      <c r="I12" s="157" t="s">
        <v>13</v>
      </c>
      <c r="J12" s="157" t="s">
        <v>14</v>
      </c>
      <c r="K12" s="157" t="s">
        <v>15</v>
      </c>
    </row>
    <row r="13" spans="1:11" ht="22.5">
      <c r="A13" s="6">
        <f>C13+B13</f>
        <v>4905000</v>
      </c>
      <c r="B13" s="6">
        <f>9%*C13</f>
        <v>405000</v>
      </c>
      <c r="C13" s="6">
        <f>E13-D13</f>
        <v>4500000</v>
      </c>
      <c r="D13" s="6">
        <f>10%*E13</f>
        <v>500000</v>
      </c>
      <c r="E13" s="6">
        <f>F13*H13</f>
        <v>5000000</v>
      </c>
      <c r="F13" s="6">
        <v>1250000</v>
      </c>
      <c r="G13" s="5" t="s">
        <v>26</v>
      </c>
      <c r="H13" s="5">
        <v>4</v>
      </c>
      <c r="I13" s="67" t="s">
        <v>23</v>
      </c>
      <c r="J13" s="5" t="s">
        <v>20</v>
      </c>
      <c r="K13" s="4">
        <v>1</v>
      </c>
    </row>
    <row r="14" spans="1:11" ht="22.5">
      <c r="A14" s="6">
        <f t="shared" ref="A14:A15" si="0">C14+B14</f>
        <v>11336000</v>
      </c>
      <c r="B14" s="6">
        <f>9%*C14</f>
        <v>936000</v>
      </c>
      <c r="C14" s="6">
        <f t="shared" ref="C14:C15" si="1">E14-D14</f>
        <v>10400000</v>
      </c>
      <c r="D14" s="6">
        <f>150000*H14</f>
        <v>600000</v>
      </c>
      <c r="E14" s="6">
        <f t="shared" ref="E14:E15" si="2">F14*H14</f>
        <v>11000000</v>
      </c>
      <c r="F14" s="6">
        <v>2750000</v>
      </c>
      <c r="G14" s="5" t="s">
        <v>26</v>
      </c>
      <c r="H14" s="5">
        <v>4</v>
      </c>
      <c r="I14" s="67" t="s">
        <v>24</v>
      </c>
      <c r="J14" s="5" t="s">
        <v>21</v>
      </c>
      <c r="K14" s="4">
        <v>2</v>
      </c>
    </row>
    <row r="15" spans="1:11" ht="22.5">
      <c r="A15" s="6">
        <f t="shared" si="0"/>
        <v>16350000</v>
      </c>
      <c r="B15" s="6">
        <f t="shared" ref="B15" si="3">9%*C15</f>
        <v>1350000</v>
      </c>
      <c r="C15" s="6">
        <f t="shared" si="1"/>
        <v>15000000</v>
      </c>
      <c r="D15" s="6">
        <v>0</v>
      </c>
      <c r="E15" s="6">
        <f t="shared" si="2"/>
        <v>15000000</v>
      </c>
      <c r="F15" s="6">
        <v>7500000</v>
      </c>
      <c r="G15" s="5" t="s">
        <v>27</v>
      </c>
      <c r="H15" s="5">
        <v>2</v>
      </c>
      <c r="I15" s="67" t="s">
        <v>25</v>
      </c>
      <c r="J15" s="5" t="s">
        <v>22</v>
      </c>
      <c r="K15" s="4">
        <v>3</v>
      </c>
    </row>
    <row r="16" spans="1:11" ht="22.5">
      <c r="A16" s="6"/>
      <c r="B16" s="6"/>
      <c r="C16" s="6"/>
      <c r="D16" s="6"/>
      <c r="E16" s="6"/>
      <c r="F16" s="6"/>
      <c r="G16" s="5"/>
      <c r="H16" s="5"/>
      <c r="I16" s="5"/>
      <c r="J16" s="5"/>
      <c r="K16" s="4">
        <v>4</v>
      </c>
    </row>
    <row r="17" spans="1:11" ht="22.5">
      <c r="A17" s="6"/>
      <c r="B17" s="6"/>
      <c r="C17" s="6"/>
      <c r="D17" s="6"/>
      <c r="E17" s="6"/>
      <c r="F17" s="6"/>
      <c r="G17" s="5"/>
      <c r="H17" s="5"/>
      <c r="I17" s="5"/>
      <c r="J17" s="5"/>
      <c r="K17" s="4">
        <v>5</v>
      </c>
    </row>
    <row r="18" spans="1:11" ht="22.5">
      <c r="A18" s="6"/>
      <c r="B18" s="6"/>
      <c r="C18" s="6"/>
      <c r="D18" s="6"/>
      <c r="E18" s="6"/>
      <c r="F18" s="6"/>
      <c r="G18" s="5"/>
      <c r="H18" s="5"/>
      <c r="I18" s="5"/>
      <c r="J18" s="5"/>
      <c r="K18" s="4">
        <v>6</v>
      </c>
    </row>
    <row r="19" spans="1:11" ht="22.5">
      <c r="A19" s="6"/>
      <c r="B19" s="6"/>
      <c r="C19" s="6"/>
      <c r="D19" s="6"/>
      <c r="E19" s="6"/>
      <c r="F19" s="6"/>
      <c r="G19" s="5"/>
      <c r="H19" s="5"/>
      <c r="I19" s="5"/>
      <c r="J19" s="5"/>
      <c r="K19" s="4">
        <v>7</v>
      </c>
    </row>
    <row r="20" spans="1:11" ht="22.5">
      <c r="A20" s="6"/>
      <c r="B20" s="6"/>
      <c r="C20" s="6"/>
      <c r="D20" s="6"/>
      <c r="E20" s="6"/>
      <c r="F20" s="6"/>
      <c r="G20" s="5"/>
      <c r="H20" s="5"/>
      <c r="I20" s="5"/>
      <c r="J20" s="5"/>
      <c r="K20" s="4">
        <v>8</v>
      </c>
    </row>
    <row r="21" spans="1:11" ht="22.5">
      <c r="A21" s="7">
        <f>SUM(A13:A20)</f>
        <v>32591000</v>
      </c>
      <c r="B21" s="7">
        <f t="shared" ref="B21:E21" si="4">SUM(B13:B20)</f>
        <v>2691000</v>
      </c>
      <c r="C21" s="7">
        <f t="shared" si="4"/>
        <v>29900000</v>
      </c>
      <c r="D21" s="7">
        <f t="shared" si="4"/>
        <v>1100000</v>
      </c>
      <c r="E21" s="7">
        <f t="shared" si="4"/>
        <v>31000000</v>
      </c>
      <c r="F21" s="220" t="s">
        <v>16</v>
      </c>
      <c r="G21" s="220"/>
      <c r="H21" s="220"/>
      <c r="I21" s="220"/>
      <c r="J21" s="220"/>
      <c r="K21" s="220"/>
    </row>
    <row r="22" spans="1:11" ht="22.5">
      <c r="A22" s="209"/>
      <c r="B22" s="209"/>
      <c r="C22" s="209"/>
      <c r="D22" s="209"/>
      <c r="E22" s="209"/>
      <c r="F22" s="219" t="s">
        <v>42</v>
      </c>
      <c r="G22" s="219"/>
      <c r="H22" s="219"/>
      <c r="I22" s="219"/>
      <c r="J22" s="219"/>
      <c r="K22" s="219"/>
    </row>
    <row r="23" spans="1:11" ht="22.5">
      <c r="A23" s="209"/>
      <c r="B23" s="209"/>
      <c r="C23" s="209"/>
      <c r="D23" s="209"/>
      <c r="E23" s="209"/>
      <c r="F23" s="219" t="s">
        <v>17</v>
      </c>
      <c r="G23" s="219"/>
      <c r="H23" s="219"/>
      <c r="I23" s="219"/>
      <c r="J23" s="219"/>
      <c r="K23" s="219"/>
    </row>
    <row r="24" spans="1:11" ht="22.5">
      <c r="A24" s="219" t="s">
        <v>18</v>
      </c>
      <c r="B24" s="219"/>
      <c r="C24" s="219"/>
      <c r="D24" s="219"/>
      <c r="E24" s="219"/>
      <c r="F24" s="219" t="s">
        <v>19</v>
      </c>
      <c r="G24" s="219"/>
      <c r="H24" s="219"/>
      <c r="I24" s="219"/>
      <c r="J24" s="219"/>
      <c r="K24" s="219"/>
    </row>
    <row r="27" spans="1:11">
      <c r="I27" s="140"/>
    </row>
  </sheetData>
  <mergeCells count="27">
    <mergeCell ref="A11:K11"/>
    <mergeCell ref="A10:K10"/>
    <mergeCell ref="A7:K7"/>
    <mergeCell ref="A3:K3"/>
    <mergeCell ref="F24:K24"/>
    <mergeCell ref="A24:E24"/>
    <mergeCell ref="A22:E22"/>
    <mergeCell ref="A23:E23"/>
    <mergeCell ref="F21:K21"/>
    <mergeCell ref="F22:K22"/>
    <mergeCell ref="F23:K23"/>
    <mergeCell ref="B1:K2"/>
    <mergeCell ref="C9:E9"/>
    <mergeCell ref="F9:G9"/>
    <mergeCell ref="C4:E4"/>
    <mergeCell ref="A4:B4"/>
    <mergeCell ref="F5:G5"/>
    <mergeCell ref="C5:E5"/>
    <mergeCell ref="A5:B5"/>
    <mergeCell ref="A8:B8"/>
    <mergeCell ref="C8:E8"/>
    <mergeCell ref="A9:B9"/>
    <mergeCell ref="G4:K4"/>
    <mergeCell ref="I5:K5"/>
    <mergeCell ref="G8:K8"/>
    <mergeCell ref="H9:K9"/>
    <mergeCell ref="A6:K6"/>
  </mergeCells>
  <pageMargins left="0.25" right="0.25" top="0.75" bottom="0.75" header="0.3" footer="0.3"/>
  <pageSetup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3"/>
  <sheetViews>
    <sheetView topLeftCell="H19" workbookViewId="0">
      <selection activeCell="O28" sqref="O28"/>
    </sheetView>
  </sheetViews>
  <sheetFormatPr defaultRowHeight="22.5"/>
  <cols>
    <col min="1" max="1" width="10.6328125" style="44" bestFit="1" customWidth="1"/>
    <col min="2" max="2" width="8.90625" style="44" bestFit="1" customWidth="1"/>
    <col min="3" max="3" width="9" style="44" bestFit="1" customWidth="1"/>
    <col min="4" max="4" width="8.7265625" style="44"/>
    <col min="5" max="5" width="10.90625" style="44" bestFit="1" customWidth="1"/>
    <col min="6" max="6" width="32.453125" style="44" bestFit="1" customWidth="1"/>
    <col min="7" max="7" width="4" style="44" bestFit="1" customWidth="1"/>
    <col min="8" max="8" width="11.1796875" style="44" customWidth="1"/>
    <col min="9" max="9" width="8.7265625" style="44"/>
    <col min="10" max="10" width="9.81640625" style="44" bestFit="1" customWidth="1"/>
    <col min="11" max="11" width="9" style="44" bestFit="1" customWidth="1"/>
    <col min="12" max="12" width="3.6328125" style="44" bestFit="1" customWidth="1"/>
    <col min="13" max="13" width="25.36328125" style="44" customWidth="1"/>
    <col min="14" max="15" width="2.453125" style="44" bestFit="1" customWidth="1"/>
    <col min="16" max="16" width="2.7265625" style="44" bestFit="1" customWidth="1"/>
    <col min="17" max="16384" width="8.7265625" style="44"/>
  </cols>
  <sheetData>
    <row r="1" spans="1:16" ht="23.25" thickBot="1"/>
    <row r="2" spans="1:16" ht="24.75" thickBot="1">
      <c r="A2" s="122" t="s">
        <v>389</v>
      </c>
      <c r="B2" s="122" t="s">
        <v>130</v>
      </c>
      <c r="C2" s="123" t="s">
        <v>111</v>
      </c>
      <c r="D2" s="123" t="s">
        <v>118</v>
      </c>
      <c r="E2" s="123" t="s">
        <v>113</v>
      </c>
      <c r="F2" s="124" t="s">
        <v>51</v>
      </c>
      <c r="G2" s="124"/>
      <c r="H2" s="147"/>
      <c r="J2" s="324" t="s">
        <v>390</v>
      </c>
      <c r="K2" s="325"/>
      <c r="L2" s="325"/>
      <c r="M2" s="325"/>
      <c r="N2" s="325"/>
      <c r="O2" s="325"/>
      <c r="P2" s="326"/>
    </row>
    <row r="3" spans="1:16" ht="24">
      <c r="A3" s="16"/>
      <c r="B3" s="16"/>
      <c r="C3" s="46"/>
      <c r="D3" s="46"/>
      <c r="E3" s="46">
        <v>12000000</v>
      </c>
      <c r="F3" s="46" t="s">
        <v>178</v>
      </c>
      <c r="G3" s="125" t="s">
        <v>134</v>
      </c>
      <c r="H3" s="148"/>
      <c r="J3" s="314" t="s">
        <v>98</v>
      </c>
      <c r="K3" s="314" t="s">
        <v>99</v>
      </c>
      <c r="L3" s="316" t="s">
        <v>100</v>
      </c>
      <c r="M3" s="316" t="s">
        <v>51</v>
      </c>
      <c r="N3" s="318" t="s">
        <v>101</v>
      </c>
      <c r="O3" s="319"/>
      <c r="P3" s="327" t="s">
        <v>102</v>
      </c>
    </row>
    <row r="4" spans="1:16" ht="24.75" thickBot="1">
      <c r="A4" s="16"/>
      <c r="B4" s="16"/>
      <c r="C4" s="46"/>
      <c r="D4" s="46"/>
      <c r="E4" s="46">
        <v>500000</v>
      </c>
      <c r="F4" s="46" t="s">
        <v>379</v>
      </c>
      <c r="G4" s="125" t="s">
        <v>135</v>
      </c>
      <c r="H4" s="148"/>
      <c r="J4" s="315"/>
      <c r="K4" s="315"/>
      <c r="L4" s="317"/>
      <c r="M4" s="317"/>
      <c r="N4" s="20" t="s">
        <v>103</v>
      </c>
      <c r="O4" s="20" t="s">
        <v>104</v>
      </c>
      <c r="P4" s="328"/>
    </row>
    <row r="5" spans="1:16" ht="24">
      <c r="A5" s="16"/>
      <c r="B5" s="16"/>
      <c r="C5" s="46"/>
      <c r="D5" s="46"/>
      <c r="E5" s="46">
        <v>150000</v>
      </c>
      <c r="F5" s="46" t="s">
        <v>380</v>
      </c>
      <c r="G5" s="125" t="s">
        <v>136</v>
      </c>
      <c r="H5" s="148"/>
      <c r="J5" s="21"/>
      <c r="K5" s="21">
        <f>E3+E4+E5</f>
        <v>12650000</v>
      </c>
      <c r="L5" s="22"/>
      <c r="M5" s="22" t="s">
        <v>113</v>
      </c>
      <c r="N5" s="307">
        <v>3</v>
      </c>
      <c r="O5" s="307">
        <v>9</v>
      </c>
      <c r="P5" s="358" t="s">
        <v>417</v>
      </c>
    </row>
    <row r="6" spans="1:16" ht="24">
      <c r="A6" s="16"/>
      <c r="B6" s="16"/>
      <c r="C6" s="46"/>
      <c r="D6" s="46"/>
      <c r="E6" s="46">
        <v>1400000</v>
      </c>
      <c r="F6" s="46" t="s">
        <v>381</v>
      </c>
      <c r="G6" s="125" t="s">
        <v>137</v>
      </c>
      <c r="H6" s="148"/>
      <c r="J6" s="21">
        <f>K5</f>
        <v>12650000</v>
      </c>
      <c r="K6" s="21"/>
      <c r="L6" s="22"/>
      <c r="M6" s="100" t="s">
        <v>115</v>
      </c>
      <c r="N6" s="307"/>
      <c r="O6" s="307"/>
      <c r="P6" s="356"/>
    </row>
    <row r="7" spans="1:16" ht="24">
      <c r="A7" s="16"/>
      <c r="B7" s="16"/>
      <c r="C7" s="46"/>
      <c r="D7" s="46"/>
      <c r="E7" s="46">
        <v>-800000</v>
      </c>
      <c r="F7" s="46" t="s">
        <v>382</v>
      </c>
      <c r="G7" s="125" t="s">
        <v>138</v>
      </c>
      <c r="H7" s="148"/>
      <c r="J7" s="21"/>
      <c r="K7" s="21"/>
      <c r="L7" s="22"/>
      <c r="M7" s="126" t="s">
        <v>391</v>
      </c>
      <c r="N7" s="34"/>
      <c r="O7" s="34"/>
      <c r="P7" s="24"/>
    </row>
    <row r="8" spans="1:16" ht="24">
      <c r="A8" s="16"/>
      <c r="B8" s="16"/>
      <c r="C8" s="46">
        <v>500000</v>
      </c>
      <c r="D8" s="46"/>
      <c r="E8" s="46"/>
      <c r="F8" s="46" t="s">
        <v>383</v>
      </c>
      <c r="G8" s="125" t="s">
        <v>139</v>
      </c>
      <c r="H8" s="148"/>
      <c r="J8" s="21"/>
      <c r="K8" s="21">
        <v>1400000</v>
      </c>
      <c r="L8" s="22"/>
      <c r="M8" s="22" t="s">
        <v>113</v>
      </c>
      <c r="N8" s="307"/>
      <c r="O8" s="307"/>
      <c r="P8" s="305" t="s">
        <v>137</v>
      </c>
    </row>
    <row r="9" spans="1:16" ht="24">
      <c r="A9" s="16"/>
      <c r="B9" s="16"/>
      <c r="C9" s="46"/>
      <c r="D9" s="46">
        <v>400000</v>
      </c>
      <c r="E9" s="46"/>
      <c r="F9" s="46" t="s">
        <v>384</v>
      </c>
      <c r="G9" s="125" t="s">
        <v>140</v>
      </c>
      <c r="H9" s="148"/>
      <c r="J9" s="21">
        <f>K8</f>
        <v>1400000</v>
      </c>
      <c r="K9" s="21"/>
      <c r="L9" s="22"/>
      <c r="M9" s="100" t="s">
        <v>105</v>
      </c>
      <c r="N9" s="307"/>
      <c r="O9" s="307"/>
      <c r="P9" s="305"/>
    </row>
    <row r="10" spans="1:16" ht="24">
      <c r="A10" s="16"/>
      <c r="B10" s="16"/>
      <c r="C10" s="46">
        <v>300000</v>
      </c>
      <c r="D10" s="46"/>
      <c r="E10" s="46"/>
      <c r="F10" s="46" t="s">
        <v>385</v>
      </c>
      <c r="G10" s="125" t="s">
        <v>141</v>
      </c>
      <c r="H10" s="148"/>
      <c r="J10" s="21"/>
      <c r="K10" s="21"/>
      <c r="L10" s="22"/>
      <c r="M10" s="126" t="s">
        <v>392</v>
      </c>
      <c r="N10" s="34"/>
      <c r="O10" s="34"/>
      <c r="P10" s="24"/>
    </row>
    <row r="11" spans="1:16" ht="24">
      <c r="A11" s="16"/>
      <c r="B11" s="16"/>
      <c r="C11" s="46">
        <v>17500000</v>
      </c>
      <c r="D11" s="46"/>
      <c r="E11" s="46"/>
      <c r="F11" s="46" t="s">
        <v>386</v>
      </c>
      <c r="G11" s="125" t="s">
        <v>142</v>
      </c>
      <c r="H11" s="148"/>
      <c r="J11" s="21"/>
      <c r="K11" s="21">
        <v>800000</v>
      </c>
      <c r="L11" s="22"/>
      <c r="M11" s="22" t="s">
        <v>326</v>
      </c>
      <c r="N11" s="307"/>
      <c r="O11" s="307"/>
      <c r="P11" s="305" t="s">
        <v>138</v>
      </c>
    </row>
    <row r="12" spans="1:16" s="181" customFormat="1" ht="24">
      <c r="A12" s="176"/>
      <c r="B12" s="160">
        <v>110000</v>
      </c>
      <c r="C12" s="160"/>
      <c r="D12" s="160"/>
      <c r="E12" s="160"/>
      <c r="F12" s="160" t="s">
        <v>387</v>
      </c>
      <c r="G12" s="177" t="s">
        <v>143</v>
      </c>
      <c r="H12" s="178"/>
      <c r="I12" s="179"/>
      <c r="J12" s="180">
        <f>K11</f>
        <v>800000</v>
      </c>
      <c r="K12" s="180"/>
      <c r="L12" s="24"/>
      <c r="M12" s="175" t="s">
        <v>113</v>
      </c>
      <c r="N12" s="307"/>
      <c r="O12" s="307"/>
      <c r="P12" s="305"/>
    </row>
    <row r="13" spans="1:16" ht="24">
      <c r="A13" s="46">
        <f>392400/109%</f>
        <v>360000</v>
      </c>
      <c r="B13" s="16"/>
      <c r="C13" s="46"/>
      <c r="D13" s="46"/>
      <c r="E13" s="46"/>
      <c r="F13" s="46" t="s">
        <v>388</v>
      </c>
      <c r="G13" s="125" t="s">
        <v>144</v>
      </c>
      <c r="H13" s="148"/>
      <c r="J13" s="21"/>
      <c r="K13" s="21"/>
      <c r="L13" s="22"/>
      <c r="M13" s="126" t="s">
        <v>393</v>
      </c>
      <c r="N13" s="34"/>
      <c r="O13" s="34"/>
      <c r="P13" s="24"/>
    </row>
    <row r="14" spans="1:16">
      <c r="A14" s="121">
        <f>SUM(A3:A13)</f>
        <v>360000</v>
      </c>
      <c r="B14" s="121">
        <f>SUM(B3:B13)</f>
        <v>110000</v>
      </c>
      <c r="C14" s="121">
        <f>SUM(C3:C13)</f>
        <v>18300000</v>
      </c>
      <c r="D14" s="121">
        <f t="shared" ref="D14:E14" si="0">SUM(D3:D13)</f>
        <v>400000</v>
      </c>
      <c r="E14" s="121">
        <f t="shared" si="0"/>
        <v>13250000</v>
      </c>
      <c r="F14" s="357" t="s">
        <v>156</v>
      </c>
      <c r="G14" s="357"/>
      <c r="H14" s="149"/>
      <c r="J14" s="21"/>
      <c r="K14" s="21">
        <f>C14</f>
        <v>18300000</v>
      </c>
      <c r="L14" s="22"/>
      <c r="M14" s="22" t="s">
        <v>396</v>
      </c>
      <c r="N14" s="307"/>
      <c r="O14" s="307"/>
      <c r="P14" s="356" t="s">
        <v>418</v>
      </c>
    </row>
    <row r="15" spans="1:16">
      <c r="J15" s="21">
        <f>K14</f>
        <v>18300000</v>
      </c>
      <c r="K15" s="21"/>
      <c r="L15" s="22"/>
      <c r="M15" s="100" t="s">
        <v>326</v>
      </c>
      <c r="N15" s="307"/>
      <c r="O15" s="307"/>
      <c r="P15" s="356"/>
    </row>
    <row r="16" spans="1:16">
      <c r="J16" s="21"/>
      <c r="K16" s="21"/>
      <c r="L16" s="22"/>
      <c r="M16" s="126" t="s">
        <v>394</v>
      </c>
      <c r="N16" s="34"/>
      <c r="O16" s="34"/>
      <c r="P16" s="24"/>
    </row>
    <row r="17" spans="10:16">
      <c r="J17" s="21"/>
      <c r="K17" s="21">
        <f>D14</f>
        <v>400000</v>
      </c>
      <c r="L17" s="22"/>
      <c r="M17" s="22" t="s">
        <v>118</v>
      </c>
      <c r="N17" s="307"/>
      <c r="O17" s="307"/>
      <c r="P17" s="307" t="s">
        <v>140</v>
      </c>
    </row>
    <row r="18" spans="10:16">
      <c r="J18" s="21">
        <f>K17</f>
        <v>400000</v>
      </c>
      <c r="K18" s="21"/>
      <c r="L18" s="22"/>
      <c r="M18" s="100" t="s">
        <v>326</v>
      </c>
      <c r="N18" s="307"/>
      <c r="O18" s="307"/>
      <c r="P18" s="307"/>
    </row>
    <row r="19" spans="10:16">
      <c r="J19" s="21"/>
      <c r="K19" s="21"/>
      <c r="L19" s="22"/>
      <c r="M19" s="126" t="s">
        <v>395</v>
      </c>
      <c r="N19" s="34"/>
      <c r="O19" s="34"/>
      <c r="P19" s="34"/>
    </row>
    <row r="20" spans="10:16">
      <c r="J20" s="21"/>
      <c r="K20" s="21">
        <f>J21</f>
        <v>18300000</v>
      </c>
      <c r="L20" s="22"/>
      <c r="M20" s="22" t="s">
        <v>111</v>
      </c>
      <c r="N20" s="307">
        <v>9</v>
      </c>
      <c r="O20" s="307">
        <v>30</v>
      </c>
      <c r="P20" s="307" t="s">
        <v>143</v>
      </c>
    </row>
    <row r="21" spans="10:16">
      <c r="J21" s="21">
        <f>K14</f>
        <v>18300000</v>
      </c>
      <c r="K21" s="21"/>
      <c r="L21" s="22"/>
      <c r="M21" s="100" t="s">
        <v>396</v>
      </c>
      <c r="N21" s="307"/>
      <c r="O21" s="307"/>
      <c r="P21" s="307"/>
    </row>
    <row r="22" spans="10:16">
      <c r="J22" s="21"/>
      <c r="K22" s="21"/>
      <c r="L22" s="22"/>
      <c r="M22" s="126" t="s">
        <v>397</v>
      </c>
      <c r="N22" s="34"/>
      <c r="O22" s="34"/>
      <c r="P22" s="34"/>
    </row>
    <row r="23" spans="10:16">
      <c r="J23" s="21"/>
      <c r="K23" s="21">
        <v>110000</v>
      </c>
      <c r="L23" s="22"/>
      <c r="M23" s="22" t="s">
        <v>130</v>
      </c>
      <c r="N23" s="307">
        <v>9</v>
      </c>
      <c r="O23" s="307">
        <v>30</v>
      </c>
      <c r="P23" s="307" t="s">
        <v>143</v>
      </c>
    </row>
    <row r="24" spans="10:16">
      <c r="J24" s="21">
        <f>K23</f>
        <v>110000</v>
      </c>
      <c r="K24" s="21"/>
      <c r="L24" s="22"/>
      <c r="M24" s="100" t="s">
        <v>326</v>
      </c>
      <c r="N24" s="307"/>
      <c r="O24" s="307"/>
      <c r="P24" s="307"/>
    </row>
    <row r="25" spans="10:16">
      <c r="J25" s="21"/>
      <c r="K25" s="21"/>
      <c r="L25" s="22"/>
      <c r="M25" s="126" t="s">
        <v>398</v>
      </c>
      <c r="N25" s="34"/>
      <c r="O25" s="34"/>
      <c r="P25" s="34"/>
    </row>
    <row r="26" spans="10:16">
      <c r="J26" s="21"/>
      <c r="K26" s="21">
        <v>392400</v>
      </c>
      <c r="L26" s="22"/>
      <c r="M26" s="22" t="s">
        <v>330</v>
      </c>
      <c r="N26" s="307">
        <v>9</v>
      </c>
      <c r="O26" s="307">
        <v>30</v>
      </c>
      <c r="P26" s="307" t="s">
        <v>144</v>
      </c>
    </row>
    <row r="27" spans="10:16">
      <c r="J27" s="21">
        <f>K26</f>
        <v>392400</v>
      </c>
      <c r="K27" s="21"/>
      <c r="L27" s="22"/>
      <c r="M27" s="100" t="s">
        <v>326</v>
      </c>
      <c r="N27" s="307"/>
      <c r="O27" s="307"/>
      <c r="P27" s="307"/>
    </row>
    <row r="28" spans="10:16">
      <c r="J28" s="21"/>
      <c r="K28" s="21"/>
      <c r="L28" s="22"/>
      <c r="M28" s="126" t="s">
        <v>401</v>
      </c>
      <c r="N28" s="34"/>
      <c r="O28" s="34"/>
      <c r="P28" s="34"/>
    </row>
    <row r="29" spans="10:16">
      <c r="J29" s="21"/>
      <c r="K29" s="21">
        <f>K26*3/12</f>
        <v>98100</v>
      </c>
      <c r="L29" s="22"/>
      <c r="M29" s="22" t="s">
        <v>400</v>
      </c>
      <c r="N29" s="34"/>
      <c r="O29" s="34"/>
      <c r="P29" s="34"/>
    </row>
    <row r="30" spans="10:16">
      <c r="J30" s="21">
        <f>K29</f>
        <v>98100</v>
      </c>
      <c r="K30" s="21"/>
      <c r="L30" s="22"/>
      <c r="M30" s="22" t="s">
        <v>330</v>
      </c>
      <c r="N30" s="307">
        <v>12</v>
      </c>
      <c r="O30" s="307">
        <v>29</v>
      </c>
      <c r="P30" s="355"/>
    </row>
    <row r="31" spans="10:16">
      <c r="J31" s="41"/>
      <c r="K31" s="41"/>
      <c r="L31" s="25"/>
      <c r="M31" s="127" t="s">
        <v>402</v>
      </c>
      <c r="N31" s="307"/>
      <c r="O31" s="307"/>
      <c r="P31" s="355"/>
    </row>
    <row r="32" spans="10:16">
      <c r="J32" s="129">
        <f>SUM(J5:J31)</f>
        <v>52450500</v>
      </c>
      <c r="K32" s="129">
        <f>SUM(K5:K31)</f>
        <v>52450500</v>
      </c>
      <c r="L32" s="16"/>
      <c r="M32" s="173" t="s">
        <v>156</v>
      </c>
      <c r="N32" s="128"/>
      <c r="O32" s="128"/>
      <c r="P32" s="128"/>
    </row>
    <row r="33" spans="14:16">
      <c r="N33" s="173"/>
      <c r="O33" s="173"/>
      <c r="P33" s="173"/>
    </row>
  </sheetData>
  <mergeCells count="35">
    <mergeCell ref="F14:G14"/>
    <mergeCell ref="J2:P2"/>
    <mergeCell ref="J3:J4"/>
    <mergeCell ref="K3:K4"/>
    <mergeCell ref="L3:L4"/>
    <mergeCell ref="M3:M4"/>
    <mergeCell ref="N3:O3"/>
    <mergeCell ref="P3:P4"/>
    <mergeCell ref="N5:N6"/>
    <mergeCell ref="O5:O6"/>
    <mergeCell ref="P5:P6"/>
    <mergeCell ref="N8:N9"/>
    <mergeCell ref="O8:O9"/>
    <mergeCell ref="P8:P9"/>
    <mergeCell ref="N11:N12"/>
    <mergeCell ref="O11:O12"/>
    <mergeCell ref="P11:P12"/>
    <mergeCell ref="N14:N15"/>
    <mergeCell ref="O14:O15"/>
    <mergeCell ref="P14:P15"/>
    <mergeCell ref="N17:N18"/>
    <mergeCell ref="O17:O18"/>
    <mergeCell ref="N20:N21"/>
    <mergeCell ref="O20:O21"/>
    <mergeCell ref="P17:P18"/>
    <mergeCell ref="P20:P21"/>
    <mergeCell ref="N23:N24"/>
    <mergeCell ref="O23:O24"/>
    <mergeCell ref="P23:P24"/>
    <mergeCell ref="N26:N27"/>
    <mergeCell ref="O26:O27"/>
    <mergeCell ref="P26:P27"/>
    <mergeCell ref="N30:N31"/>
    <mergeCell ref="O30:O31"/>
    <mergeCell ref="P30:P31"/>
  </mergeCells>
  <pageMargins left="0.25" right="0.25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L33" workbookViewId="0">
      <selection activeCell="D13" sqref="D13:E13"/>
    </sheetView>
  </sheetViews>
  <sheetFormatPr defaultRowHeight="22.5"/>
  <cols>
    <col min="1" max="1" width="8.36328125" customWidth="1"/>
    <col min="2" max="2" width="12.6328125" bestFit="1" customWidth="1"/>
    <col min="3" max="3" width="9" bestFit="1" customWidth="1"/>
    <col min="4" max="4" width="39.90625" bestFit="1" customWidth="1"/>
    <col min="5" max="5" width="4" bestFit="1" customWidth="1"/>
    <col min="6" max="6" width="4.81640625" customWidth="1"/>
    <col min="7" max="7" width="9.36328125" bestFit="1" customWidth="1"/>
    <col min="9" max="9" width="9.1796875" customWidth="1"/>
    <col min="10" max="10" width="13.6328125" bestFit="1" customWidth="1"/>
    <col min="11" max="11" width="21.6328125" customWidth="1"/>
    <col min="12" max="13" width="9" style="36" bestFit="1" customWidth="1"/>
    <col min="14" max="14" width="3.6328125" style="36" bestFit="1" customWidth="1"/>
    <col min="15" max="15" width="29.81640625" style="36" customWidth="1"/>
    <col min="16" max="17" width="2.453125" style="36" bestFit="1" customWidth="1"/>
    <col min="18" max="18" width="3.81640625" style="36" bestFit="1" customWidth="1"/>
  </cols>
  <sheetData>
    <row r="1" spans="1:18" ht="23.25" thickBot="1">
      <c r="G1" s="99"/>
      <c r="H1" s="99"/>
      <c r="I1" s="99"/>
      <c r="J1" s="99"/>
      <c r="L1" s="324" t="s">
        <v>419</v>
      </c>
      <c r="M1" s="325"/>
      <c r="N1" s="325"/>
      <c r="O1" s="325"/>
      <c r="P1" s="325"/>
      <c r="Q1" s="325"/>
      <c r="R1" s="326"/>
    </row>
    <row r="2" spans="1:18" ht="24">
      <c r="A2" s="123" t="s">
        <v>412</v>
      </c>
      <c r="B2" s="123" t="s">
        <v>389</v>
      </c>
      <c r="C2" s="123" t="s">
        <v>160</v>
      </c>
      <c r="D2" s="124" t="s">
        <v>51</v>
      </c>
      <c r="E2" s="124"/>
      <c r="G2" s="132" t="s">
        <v>269</v>
      </c>
      <c r="H2" s="132"/>
      <c r="I2" s="99"/>
      <c r="J2" s="99"/>
      <c r="L2" s="314" t="s">
        <v>98</v>
      </c>
      <c r="M2" s="314" t="s">
        <v>99</v>
      </c>
      <c r="N2" s="316" t="s">
        <v>100</v>
      </c>
      <c r="O2" s="316" t="s">
        <v>51</v>
      </c>
      <c r="P2" s="318" t="s">
        <v>101</v>
      </c>
      <c r="Q2" s="319"/>
      <c r="R2" s="322" t="s">
        <v>102</v>
      </c>
    </row>
    <row r="3" spans="1:18" ht="24.75" thickBot="1">
      <c r="A3" s="46"/>
      <c r="B3" s="46"/>
      <c r="C3" s="46">
        <v>30000000</v>
      </c>
      <c r="D3" s="46" t="s">
        <v>403</v>
      </c>
      <c r="E3" s="125" t="s">
        <v>134</v>
      </c>
      <c r="G3" s="133">
        <f>C3*9%</f>
        <v>2700000</v>
      </c>
      <c r="H3" s="132" t="s">
        <v>415</v>
      </c>
      <c r="I3" s="99"/>
      <c r="J3" s="99"/>
      <c r="L3" s="315"/>
      <c r="M3" s="315"/>
      <c r="N3" s="317"/>
      <c r="O3" s="317"/>
      <c r="P3" s="20" t="s">
        <v>103</v>
      </c>
      <c r="Q3" s="20" t="s">
        <v>104</v>
      </c>
      <c r="R3" s="323"/>
    </row>
    <row r="4" spans="1:18" ht="24">
      <c r="A4" s="46"/>
      <c r="B4" s="46"/>
      <c r="C4" s="124"/>
      <c r="D4" s="46" t="s">
        <v>413</v>
      </c>
      <c r="E4" s="125" t="s">
        <v>135</v>
      </c>
      <c r="G4" s="132"/>
      <c r="H4" s="132"/>
      <c r="I4" s="99"/>
      <c r="J4" s="99"/>
      <c r="L4" s="21"/>
      <c r="M4" s="21">
        <v>30000000</v>
      </c>
      <c r="N4" s="22"/>
      <c r="O4" s="22" t="s">
        <v>160</v>
      </c>
      <c r="P4" s="358"/>
      <c r="Q4" s="358"/>
      <c r="R4" s="362" t="s">
        <v>134</v>
      </c>
    </row>
    <row r="5" spans="1:18" ht="24">
      <c r="A5" s="46"/>
      <c r="B5" s="46"/>
      <c r="C5" s="46">
        <v>3400000</v>
      </c>
      <c r="D5" s="46" t="s">
        <v>404</v>
      </c>
      <c r="E5" s="125" t="s">
        <v>136</v>
      </c>
      <c r="G5" s="132"/>
      <c r="H5" s="132"/>
      <c r="I5" s="99"/>
      <c r="J5" s="99" t="s">
        <v>416</v>
      </c>
      <c r="L5" s="21"/>
      <c r="M5" s="21">
        <f>M4*9%</f>
        <v>2700000</v>
      </c>
      <c r="N5" s="22"/>
      <c r="O5" s="26" t="s">
        <v>399</v>
      </c>
      <c r="P5" s="356"/>
      <c r="Q5" s="356"/>
      <c r="R5" s="363"/>
    </row>
    <row r="6" spans="1:18" ht="24">
      <c r="A6" s="46">
        <v>300000</v>
      </c>
      <c r="B6" s="46"/>
      <c r="C6" s="46"/>
      <c r="D6" s="130" t="s">
        <v>405</v>
      </c>
      <c r="E6" s="125" t="s">
        <v>137</v>
      </c>
      <c r="G6" s="133">
        <f>C5*9%</f>
        <v>306000</v>
      </c>
      <c r="H6" s="132" t="s">
        <v>415</v>
      </c>
      <c r="I6" s="99"/>
      <c r="J6" s="131">
        <f>G3+G6+G9+G10</f>
        <v>3222000</v>
      </c>
      <c r="L6" s="21">
        <f>M4+M5</f>
        <v>32700000</v>
      </c>
      <c r="M6" s="21"/>
      <c r="N6" s="22"/>
      <c r="O6" s="134" t="s">
        <v>431</v>
      </c>
      <c r="P6" s="356"/>
      <c r="Q6" s="356"/>
      <c r="R6" s="363"/>
    </row>
    <row r="7" spans="1:18" ht="24">
      <c r="A7" s="46"/>
      <c r="B7" s="46"/>
      <c r="C7" s="46"/>
      <c r="D7" s="46" t="s">
        <v>406</v>
      </c>
      <c r="E7" s="125" t="s">
        <v>138</v>
      </c>
      <c r="G7" s="132"/>
      <c r="H7" s="132"/>
      <c r="I7" s="99"/>
      <c r="J7" s="99"/>
      <c r="L7" s="21"/>
      <c r="M7" s="21"/>
      <c r="N7" s="22"/>
      <c r="O7" s="126" t="s">
        <v>420</v>
      </c>
      <c r="P7" s="34"/>
      <c r="Q7" s="34"/>
      <c r="R7" s="24"/>
    </row>
    <row r="8" spans="1:18" ht="24">
      <c r="A8" s="46"/>
      <c r="B8" s="46"/>
      <c r="C8" s="46">
        <v>1500000</v>
      </c>
      <c r="D8" s="46" t="s">
        <v>407</v>
      </c>
      <c r="E8" s="125" t="s">
        <v>139</v>
      </c>
      <c r="G8" s="132"/>
      <c r="H8" s="132"/>
      <c r="I8" s="99"/>
      <c r="J8" s="99"/>
      <c r="L8" s="21"/>
      <c r="M8" s="21">
        <v>3400000</v>
      </c>
      <c r="N8" s="22"/>
      <c r="O8" s="22" t="s">
        <v>160</v>
      </c>
      <c r="P8" s="305"/>
      <c r="Q8" s="305"/>
      <c r="R8" s="305" t="s">
        <v>137</v>
      </c>
    </row>
    <row r="9" spans="1:18" ht="24">
      <c r="A9" s="46"/>
      <c r="B9" s="46"/>
      <c r="C9" s="46">
        <v>900000</v>
      </c>
      <c r="D9" s="46" t="s">
        <v>408</v>
      </c>
      <c r="E9" s="125" t="s">
        <v>140</v>
      </c>
      <c r="G9" s="133">
        <f>C8*9%</f>
        <v>135000</v>
      </c>
      <c r="H9" s="132" t="s">
        <v>415</v>
      </c>
      <c r="I9" s="99"/>
      <c r="J9" s="99"/>
      <c r="L9" s="21"/>
      <c r="M9" s="21">
        <f>M8*9%</f>
        <v>306000</v>
      </c>
      <c r="N9" s="22"/>
      <c r="O9" s="26" t="s">
        <v>399</v>
      </c>
      <c r="P9" s="305"/>
      <c r="Q9" s="305"/>
      <c r="R9" s="305"/>
    </row>
    <row r="10" spans="1:18" ht="24">
      <c r="A10" s="46"/>
      <c r="B10" s="46">
        <v>480000</v>
      </c>
      <c r="C10" s="46"/>
      <c r="D10" s="46" t="s">
        <v>409</v>
      </c>
      <c r="E10" s="125" t="s">
        <v>141</v>
      </c>
      <c r="G10" s="133">
        <f>C9*9%</f>
        <v>81000</v>
      </c>
      <c r="H10" s="132" t="s">
        <v>415</v>
      </c>
      <c r="I10" s="99"/>
      <c r="J10" s="99"/>
      <c r="L10" s="21">
        <f>M8+M9</f>
        <v>3706000</v>
      </c>
      <c r="M10" s="21"/>
      <c r="N10" s="22"/>
      <c r="O10" s="134" t="s">
        <v>326</v>
      </c>
      <c r="P10" s="305"/>
      <c r="Q10" s="305"/>
      <c r="R10" s="305"/>
    </row>
    <row r="11" spans="1:18" ht="24">
      <c r="A11" s="160">
        <v>1100000</v>
      </c>
      <c r="B11" s="160"/>
      <c r="C11" s="160"/>
      <c r="D11" s="182" t="s">
        <v>414</v>
      </c>
      <c r="E11" s="177" t="s">
        <v>142</v>
      </c>
      <c r="G11" s="133">
        <f>B10*9%</f>
        <v>43200</v>
      </c>
      <c r="H11" s="132"/>
      <c r="I11" s="99"/>
      <c r="J11" s="99"/>
      <c r="L11" s="32"/>
      <c r="M11" s="22"/>
      <c r="N11" s="22"/>
      <c r="O11" s="137" t="s">
        <v>423</v>
      </c>
      <c r="P11" s="34"/>
      <c r="Q11" s="34"/>
      <c r="R11" s="24"/>
    </row>
    <row r="12" spans="1:18" s="165" customFormat="1" ht="24">
      <c r="A12" s="46">
        <v>200000</v>
      </c>
      <c r="B12" s="46"/>
      <c r="C12" s="46"/>
      <c r="D12" s="46" t="s">
        <v>410</v>
      </c>
      <c r="E12" s="125" t="s">
        <v>143</v>
      </c>
      <c r="F12" s="163"/>
      <c r="G12" s="183"/>
      <c r="H12" s="183"/>
      <c r="I12" s="183"/>
      <c r="J12" s="183"/>
      <c r="K12" s="163"/>
      <c r="L12" s="184"/>
      <c r="M12" s="184">
        <v>300000</v>
      </c>
      <c r="N12" s="24"/>
      <c r="O12" s="185" t="s">
        <v>411</v>
      </c>
      <c r="P12" s="307"/>
      <c r="Q12" s="307"/>
      <c r="R12" s="305" t="s">
        <v>138</v>
      </c>
    </row>
    <row r="13" spans="1:18">
      <c r="A13" s="121">
        <f>SUM(A3:A12)</f>
        <v>1600000</v>
      </c>
      <c r="B13" s="121">
        <f>SUM(B3:B12)</f>
        <v>480000</v>
      </c>
      <c r="C13" s="121">
        <f>SUM(C3:C12)</f>
        <v>35800000</v>
      </c>
      <c r="D13" s="357" t="s">
        <v>156</v>
      </c>
      <c r="E13" s="357"/>
      <c r="L13" s="21">
        <f>M12</f>
        <v>300000</v>
      </c>
      <c r="M13" s="21"/>
      <c r="N13" s="22"/>
      <c r="O13" s="134" t="s">
        <v>326</v>
      </c>
      <c r="P13" s="307"/>
      <c r="Q13" s="307"/>
      <c r="R13" s="305"/>
    </row>
    <row r="14" spans="1:18">
      <c r="L14" s="21"/>
      <c r="M14" s="21"/>
      <c r="N14" s="22"/>
      <c r="O14" s="138" t="s">
        <v>424</v>
      </c>
      <c r="P14" s="34"/>
      <c r="Q14" s="34"/>
      <c r="R14" s="24"/>
    </row>
    <row r="15" spans="1:18">
      <c r="L15" s="21"/>
      <c r="M15" s="21">
        <v>2000000</v>
      </c>
      <c r="N15" s="22"/>
      <c r="O15" s="36" t="s">
        <v>160</v>
      </c>
      <c r="P15" s="307"/>
      <c r="Q15" s="307"/>
      <c r="R15" s="363" t="s">
        <v>139</v>
      </c>
    </row>
    <row r="16" spans="1:18">
      <c r="L16" s="21">
        <f>M15</f>
        <v>2000000</v>
      </c>
      <c r="M16" s="21"/>
      <c r="N16" s="22"/>
      <c r="O16" s="100" t="s">
        <v>326</v>
      </c>
      <c r="P16" s="307"/>
      <c r="Q16" s="307"/>
      <c r="R16" s="363"/>
    </row>
    <row r="17" spans="12:18">
      <c r="L17" s="21"/>
      <c r="M17" s="21"/>
      <c r="N17" s="22"/>
      <c r="O17" s="138" t="s">
        <v>406</v>
      </c>
      <c r="P17" s="34"/>
      <c r="Q17" s="34"/>
      <c r="R17" s="24"/>
    </row>
    <row r="18" spans="12:18">
      <c r="L18" s="21"/>
      <c r="M18" s="21">
        <v>1500000</v>
      </c>
      <c r="N18" s="22"/>
      <c r="O18" s="22" t="s">
        <v>160</v>
      </c>
      <c r="P18" s="307"/>
      <c r="Q18" s="307"/>
      <c r="R18" s="307" t="s">
        <v>140</v>
      </c>
    </row>
    <row r="19" spans="12:18">
      <c r="L19" s="21"/>
      <c r="M19" s="21">
        <f>M18*9%</f>
        <v>135000</v>
      </c>
      <c r="N19" s="22"/>
      <c r="O19" s="26" t="s">
        <v>399</v>
      </c>
      <c r="P19" s="307"/>
      <c r="Q19" s="307"/>
      <c r="R19" s="307"/>
    </row>
    <row r="20" spans="12:18">
      <c r="L20" s="21">
        <f>M18+M19</f>
        <v>1635000</v>
      </c>
      <c r="M20" s="21"/>
      <c r="N20" s="22"/>
      <c r="O20" s="134" t="s">
        <v>326</v>
      </c>
      <c r="P20" s="307"/>
      <c r="Q20" s="307"/>
      <c r="R20" s="307"/>
    </row>
    <row r="21" spans="12:18">
      <c r="L21" s="22"/>
      <c r="M21" s="22"/>
      <c r="N21" s="22"/>
      <c r="O21" s="138" t="s">
        <v>407</v>
      </c>
      <c r="P21" s="34"/>
      <c r="Q21" s="34"/>
      <c r="R21" s="34"/>
    </row>
    <row r="22" spans="12:18">
      <c r="L22" s="21"/>
      <c r="M22" s="21">
        <v>900000</v>
      </c>
      <c r="N22" s="22"/>
      <c r="O22" s="22" t="s">
        <v>160</v>
      </c>
      <c r="P22" s="307"/>
      <c r="Q22" s="307"/>
      <c r="R22" s="307" t="s">
        <v>141</v>
      </c>
    </row>
    <row r="23" spans="12:18">
      <c r="L23" s="21"/>
      <c r="M23" s="21">
        <f>M22*9%</f>
        <v>81000</v>
      </c>
      <c r="N23" s="22"/>
      <c r="O23" s="26" t="s">
        <v>399</v>
      </c>
      <c r="P23" s="307"/>
      <c r="Q23" s="307"/>
      <c r="R23" s="307"/>
    </row>
    <row r="24" spans="12:18">
      <c r="L24" s="21">
        <f>M22+M23</f>
        <v>981000</v>
      </c>
      <c r="M24" s="21"/>
      <c r="N24" s="22"/>
      <c r="O24" s="134" t="s">
        <v>326</v>
      </c>
      <c r="P24" s="307"/>
      <c r="Q24" s="307"/>
      <c r="R24" s="307"/>
    </row>
    <row r="25" spans="12:18">
      <c r="L25" s="21"/>
      <c r="M25" s="21"/>
      <c r="N25" s="22"/>
      <c r="O25" s="138" t="s">
        <v>408</v>
      </c>
      <c r="P25" s="34"/>
      <c r="Q25" s="34"/>
      <c r="R25" s="34"/>
    </row>
    <row r="26" spans="12:18">
      <c r="L26" s="21"/>
      <c r="M26" s="21"/>
      <c r="N26" s="22"/>
      <c r="O26" s="22"/>
      <c r="P26" s="34"/>
      <c r="Q26" s="34"/>
      <c r="R26" s="34"/>
    </row>
    <row r="27" spans="12:18">
      <c r="L27" s="21"/>
      <c r="M27" s="21">
        <v>480000</v>
      </c>
      <c r="N27" s="22"/>
      <c r="O27" s="22" t="s">
        <v>421</v>
      </c>
      <c r="P27" s="307"/>
      <c r="Q27" s="307"/>
      <c r="R27" s="307" t="s">
        <v>142</v>
      </c>
    </row>
    <row r="28" spans="12:18">
      <c r="L28" s="21"/>
      <c r="M28" s="21">
        <f>M27*9%</f>
        <v>43200</v>
      </c>
      <c r="N28" s="22"/>
      <c r="O28" s="26" t="s">
        <v>399</v>
      </c>
      <c r="P28" s="307"/>
      <c r="Q28" s="307"/>
      <c r="R28" s="307"/>
    </row>
    <row r="29" spans="12:18">
      <c r="L29" s="21">
        <f>M27+M28</f>
        <v>523200</v>
      </c>
      <c r="M29" s="21"/>
      <c r="N29" s="22"/>
      <c r="O29" s="134" t="s">
        <v>326</v>
      </c>
      <c r="P29" s="307"/>
      <c r="Q29" s="307"/>
      <c r="R29" s="307"/>
    </row>
    <row r="30" spans="12:18">
      <c r="L30" s="21"/>
      <c r="M30" s="21"/>
      <c r="N30" s="22"/>
      <c r="O30" s="138" t="s">
        <v>425</v>
      </c>
      <c r="P30" s="34"/>
      <c r="Q30" s="34"/>
      <c r="R30" s="34"/>
    </row>
    <row r="31" spans="12:18">
      <c r="L31" s="21"/>
      <c r="M31" s="21">
        <v>1100000</v>
      </c>
      <c r="N31" s="22"/>
      <c r="O31" s="98" t="s">
        <v>422</v>
      </c>
      <c r="P31" s="307"/>
      <c r="Q31" s="307"/>
      <c r="R31" s="307" t="s">
        <v>143</v>
      </c>
    </row>
    <row r="32" spans="12:18">
      <c r="L32" s="21">
        <f>M31</f>
        <v>1100000</v>
      </c>
      <c r="M32" s="21"/>
      <c r="N32" s="22"/>
      <c r="O32" s="134" t="s">
        <v>326</v>
      </c>
      <c r="P32" s="307"/>
      <c r="Q32" s="307"/>
      <c r="R32" s="307"/>
    </row>
    <row r="33" spans="12:18">
      <c r="L33" s="21"/>
      <c r="M33" s="21"/>
      <c r="N33" s="22"/>
      <c r="O33" s="138" t="s">
        <v>426</v>
      </c>
      <c r="P33" s="34"/>
      <c r="Q33" s="34"/>
      <c r="R33" s="34"/>
    </row>
    <row r="34" spans="12:18">
      <c r="L34" s="21"/>
      <c r="M34" s="21">
        <v>200000</v>
      </c>
      <c r="N34" s="22"/>
      <c r="O34" s="98" t="s">
        <v>411</v>
      </c>
      <c r="P34" s="101"/>
      <c r="Q34" s="101"/>
      <c r="R34" s="174" t="s">
        <v>144</v>
      </c>
    </row>
    <row r="35" spans="12:18">
      <c r="L35" s="21">
        <f>M34</f>
        <v>200000</v>
      </c>
      <c r="M35" s="21"/>
      <c r="N35" s="22"/>
      <c r="O35" s="134" t="s">
        <v>326</v>
      </c>
      <c r="P35" s="101"/>
      <c r="Q35" s="101"/>
      <c r="R35" s="101"/>
    </row>
    <row r="36" spans="12:18" ht="23.25" thickBot="1">
      <c r="L36" s="21"/>
      <c r="M36" s="21"/>
      <c r="N36" s="22"/>
      <c r="O36" s="138" t="s">
        <v>410</v>
      </c>
      <c r="P36" s="34"/>
      <c r="Q36" s="34"/>
      <c r="R36" s="34"/>
    </row>
    <row r="37" spans="12:18" ht="23.25" thickBot="1">
      <c r="L37" s="135">
        <f>SUM(L4:L35)</f>
        <v>43145200</v>
      </c>
      <c r="M37" s="135">
        <f>SUM(M4:M35)</f>
        <v>43145200</v>
      </c>
      <c r="N37" s="136"/>
      <c r="O37" s="359" t="s">
        <v>156</v>
      </c>
      <c r="P37" s="360"/>
      <c r="Q37" s="360"/>
      <c r="R37" s="361"/>
    </row>
  </sheetData>
  <mergeCells count="33">
    <mergeCell ref="P12:P13"/>
    <mergeCell ref="Q12:Q13"/>
    <mergeCell ref="R12:R13"/>
    <mergeCell ref="D13:E13"/>
    <mergeCell ref="L1:R1"/>
    <mergeCell ref="L2:L3"/>
    <mergeCell ref="M2:M3"/>
    <mergeCell ref="N2:N3"/>
    <mergeCell ref="O2:O3"/>
    <mergeCell ref="P2:Q2"/>
    <mergeCell ref="R2:R3"/>
    <mergeCell ref="P15:P16"/>
    <mergeCell ref="Q15:Q16"/>
    <mergeCell ref="R15:R16"/>
    <mergeCell ref="R18:R20"/>
    <mergeCell ref="Q18:Q20"/>
    <mergeCell ref="P18:P20"/>
    <mergeCell ref="O37:R37"/>
    <mergeCell ref="R4:R6"/>
    <mergeCell ref="Q4:Q6"/>
    <mergeCell ref="P4:P6"/>
    <mergeCell ref="R8:R10"/>
    <mergeCell ref="Q8:Q10"/>
    <mergeCell ref="P8:P10"/>
    <mergeCell ref="P31:P32"/>
    <mergeCell ref="Q31:Q32"/>
    <mergeCell ref="R31:R32"/>
    <mergeCell ref="P27:P29"/>
    <mergeCell ref="Q27:Q29"/>
    <mergeCell ref="R27:R29"/>
    <mergeCell ref="P22:P24"/>
    <mergeCell ref="Q22:Q24"/>
    <mergeCell ref="R22:R24"/>
  </mergeCells>
  <pageMargins left="0.25" right="0.25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73"/>
  <sheetViews>
    <sheetView topLeftCell="AF22" workbookViewId="0">
      <selection activeCell="AH32" sqref="AH32"/>
    </sheetView>
  </sheetViews>
  <sheetFormatPr defaultRowHeight="18"/>
  <cols>
    <col min="1" max="1" width="8.36328125" customWidth="1"/>
    <col min="4" max="4" width="3.81640625" bestFit="1" customWidth="1"/>
    <col min="5" max="5" width="12.7265625" customWidth="1"/>
    <col min="6" max="6" width="14.26953125" bestFit="1" customWidth="1"/>
    <col min="7" max="7" width="3.6328125" bestFit="1" customWidth="1"/>
    <col min="8" max="8" width="3.6328125" style="1" customWidth="1"/>
    <col min="9" max="9" width="7.81640625" style="1" customWidth="1"/>
    <col min="10" max="10" width="7" style="1" customWidth="1"/>
    <col min="11" max="11" width="3.26953125" customWidth="1"/>
    <col min="17" max="17" width="11.81640625" bestFit="1" customWidth="1"/>
    <col min="18" max="18" width="14.26953125" bestFit="1" customWidth="1"/>
    <col min="19" max="19" width="6" customWidth="1"/>
    <col min="20" max="20" width="6.08984375" customWidth="1"/>
    <col min="21" max="21" width="2.90625" bestFit="1" customWidth="1"/>
    <col min="22" max="22" width="1.81640625" customWidth="1"/>
    <col min="23" max="23" width="8.90625" bestFit="1" customWidth="1"/>
    <col min="26" max="26" width="8.90625" bestFit="1" customWidth="1"/>
    <col min="29" max="29" width="14.26953125" bestFit="1" customWidth="1"/>
    <col min="33" max="35" width="10.90625" bestFit="1" customWidth="1"/>
    <col min="36" max="37" width="10.26953125" bestFit="1" customWidth="1"/>
  </cols>
  <sheetData>
    <row r="1" spans="1:37" ht="29.25" thickBot="1">
      <c r="A1" s="283" t="s">
        <v>43</v>
      </c>
      <c r="B1" s="283"/>
      <c r="C1" s="283"/>
      <c r="D1" s="283"/>
      <c r="E1" s="283"/>
      <c r="F1" s="283"/>
      <c r="G1" s="283"/>
      <c r="H1" s="141"/>
      <c r="I1" s="141"/>
      <c r="J1" s="141"/>
      <c r="L1" s="251" t="s">
        <v>253</v>
      </c>
      <c r="M1" s="252"/>
      <c r="N1" s="266" t="s">
        <v>71</v>
      </c>
      <c r="O1" s="267"/>
      <c r="P1" s="267"/>
      <c r="Q1" s="267"/>
      <c r="R1" s="268"/>
      <c r="S1" s="257" t="s">
        <v>72</v>
      </c>
      <c r="T1" s="258"/>
      <c r="U1" s="259"/>
      <c r="W1" s="68" t="s">
        <v>258</v>
      </c>
      <c r="X1" s="69" t="s">
        <v>101</v>
      </c>
      <c r="Y1" s="70"/>
      <c r="Z1" s="245" t="s">
        <v>259</v>
      </c>
      <c r="AA1" s="245"/>
      <c r="AB1" s="245"/>
      <c r="AC1" s="70"/>
      <c r="AD1" s="228" t="s">
        <v>73</v>
      </c>
      <c r="AE1" s="229"/>
      <c r="AG1" s="230" t="s">
        <v>72</v>
      </c>
      <c r="AH1" s="230"/>
      <c r="AI1" s="230"/>
      <c r="AJ1" s="230"/>
      <c r="AK1" s="230"/>
    </row>
    <row r="2" spans="1:37" ht="28.5">
      <c r="A2" s="223" t="s">
        <v>65</v>
      </c>
      <c r="B2" s="223"/>
      <c r="C2" s="223" t="s">
        <v>66</v>
      </c>
      <c r="D2" s="223"/>
      <c r="E2" s="223" t="s">
        <v>322</v>
      </c>
      <c r="F2" s="223"/>
      <c r="G2" s="223"/>
      <c r="H2" s="142"/>
      <c r="I2" s="142"/>
      <c r="J2" s="142"/>
      <c r="L2" s="279" t="s">
        <v>252</v>
      </c>
      <c r="M2" s="280"/>
      <c r="N2" s="269"/>
      <c r="O2" s="270"/>
      <c r="P2" s="270"/>
      <c r="Q2" s="270"/>
      <c r="R2" s="271"/>
      <c r="S2" s="260"/>
      <c r="T2" s="261"/>
      <c r="U2" s="262"/>
      <c r="W2" s="241" t="s">
        <v>2</v>
      </c>
      <c r="X2" s="242"/>
      <c r="Y2" s="242"/>
      <c r="Z2" s="242"/>
      <c r="AA2" s="242"/>
      <c r="AB2" s="242"/>
      <c r="AC2" s="242"/>
      <c r="AD2" s="242"/>
      <c r="AE2" s="243"/>
      <c r="AG2" s="230" t="s">
        <v>281</v>
      </c>
      <c r="AH2" s="230"/>
      <c r="AI2" s="230"/>
      <c r="AJ2" s="230"/>
      <c r="AK2" s="230"/>
    </row>
    <row r="3" spans="1:37" ht="23.25" thickBot="1">
      <c r="A3" s="223" t="s">
        <v>64</v>
      </c>
      <c r="B3" s="223"/>
      <c r="C3" s="223" t="s">
        <v>44</v>
      </c>
      <c r="D3" s="223" t="s">
        <v>44</v>
      </c>
      <c r="E3" s="223" t="s">
        <v>63</v>
      </c>
      <c r="F3" s="223"/>
      <c r="G3" s="223"/>
      <c r="H3" s="142"/>
      <c r="I3" s="142"/>
      <c r="J3" s="142"/>
      <c r="L3" s="281" t="s">
        <v>74</v>
      </c>
      <c r="M3" s="282"/>
      <c r="N3" s="272"/>
      <c r="O3" s="273"/>
      <c r="P3" s="273"/>
      <c r="Q3" s="273"/>
      <c r="R3" s="274"/>
      <c r="S3" s="263"/>
      <c r="T3" s="264"/>
      <c r="U3" s="265"/>
      <c r="W3" s="244" t="s">
        <v>260</v>
      </c>
      <c r="X3" s="224"/>
      <c r="Y3" s="224"/>
      <c r="Z3" s="224" t="s">
        <v>261</v>
      </c>
      <c r="AA3" s="224"/>
      <c r="AB3" s="224"/>
      <c r="AC3" s="224" t="s">
        <v>279</v>
      </c>
      <c r="AD3" s="224"/>
      <c r="AE3" s="237"/>
      <c r="AG3" s="231" t="s">
        <v>321</v>
      </c>
      <c r="AH3" s="231"/>
      <c r="AI3" s="231"/>
      <c r="AJ3" s="231"/>
      <c r="AK3" s="231"/>
    </row>
    <row r="4" spans="1:37" ht="22.5">
      <c r="A4" s="285" t="s">
        <v>45</v>
      </c>
      <c r="B4" s="285" t="s">
        <v>46</v>
      </c>
      <c r="C4" s="285" t="s">
        <v>47</v>
      </c>
      <c r="D4" s="285" t="s">
        <v>48</v>
      </c>
      <c r="E4" s="285" t="s">
        <v>49</v>
      </c>
      <c r="F4" s="285"/>
      <c r="G4" s="285" t="s">
        <v>15</v>
      </c>
      <c r="H4" s="145"/>
      <c r="I4" s="145"/>
      <c r="J4" s="145"/>
      <c r="L4" s="275" t="s">
        <v>75</v>
      </c>
      <c r="M4" s="276"/>
      <c r="N4" s="276"/>
      <c r="O4" s="276"/>
      <c r="P4" s="276"/>
      <c r="Q4" s="276" t="s">
        <v>76</v>
      </c>
      <c r="R4" s="276"/>
      <c r="S4" s="276" t="s">
        <v>97</v>
      </c>
      <c r="T4" s="276"/>
      <c r="U4" s="278"/>
      <c r="W4" s="71"/>
      <c r="X4" s="72"/>
      <c r="Y4" s="72"/>
      <c r="Z4" s="224" t="s">
        <v>262</v>
      </c>
      <c r="AA4" s="224"/>
      <c r="AB4" s="224"/>
      <c r="AC4" s="224" t="s">
        <v>263</v>
      </c>
      <c r="AD4" s="224"/>
      <c r="AE4" s="237"/>
      <c r="AG4" s="232" t="s">
        <v>306</v>
      </c>
      <c r="AH4" s="232"/>
      <c r="AI4" s="231" t="s">
        <v>305</v>
      </c>
      <c r="AJ4" s="231"/>
      <c r="AK4" s="231"/>
    </row>
    <row r="5" spans="1:37" ht="23.25" thickBot="1">
      <c r="A5" s="285"/>
      <c r="B5" s="285"/>
      <c r="C5" s="285"/>
      <c r="D5" s="285"/>
      <c r="E5" s="12" t="s">
        <v>50</v>
      </c>
      <c r="F5" s="12" t="s">
        <v>51</v>
      </c>
      <c r="G5" s="285"/>
      <c r="H5" s="145"/>
      <c r="I5" s="145"/>
      <c r="J5" s="145"/>
      <c r="L5" s="246" t="s">
        <v>77</v>
      </c>
      <c r="M5" s="247"/>
      <c r="N5" s="247"/>
      <c r="O5" s="247"/>
      <c r="P5" s="247"/>
      <c r="Q5" s="277" t="s">
        <v>78</v>
      </c>
      <c r="R5" s="277"/>
      <c r="S5" s="247" t="s">
        <v>79</v>
      </c>
      <c r="T5" s="247"/>
      <c r="U5" s="248"/>
      <c r="W5" s="238" t="s">
        <v>264</v>
      </c>
      <c r="X5" s="239"/>
      <c r="Y5" s="239"/>
      <c r="Z5" s="239"/>
      <c r="AA5" s="239"/>
      <c r="AB5" s="239"/>
      <c r="AC5" s="239"/>
      <c r="AD5" s="239"/>
      <c r="AE5" s="240"/>
      <c r="AG5" s="232"/>
      <c r="AH5" s="232"/>
      <c r="AI5" s="231" t="s">
        <v>307</v>
      </c>
      <c r="AJ5" s="231"/>
      <c r="AK5" s="231"/>
    </row>
    <row r="6" spans="1:37" ht="23.25" thickBot="1">
      <c r="A6" s="13"/>
      <c r="B6" s="13"/>
      <c r="C6" s="15">
        <v>10</v>
      </c>
      <c r="D6" s="15" t="s">
        <v>27</v>
      </c>
      <c r="E6" s="14" t="s">
        <v>68</v>
      </c>
      <c r="F6" s="14" t="s">
        <v>67</v>
      </c>
      <c r="G6" s="14">
        <v>1</v>
      </c>
      <c r="H6" s="143"/>
      <c r="I6" s="143"/>
      <c r="J6" s="143"/>
      <c r="L6" s="238" t="s">
        <v>80</v>
      </c>
      <c r="M6" s="239"/>
      <c r="N6" s="239"/>
      <c r="O6" s="239"/>
      <c r="P6" s="239"/>
      <c r="Q6" s="239"/>
      <c r="R6" s="239"/>
      <c r="S6" s="239"/>
      <c r="T6" s="239"/>
      <c r="U6" s="240"/>
      <c r="W6" s="241" t="s">
        <v>4</v>
      </c>
      <c r="X6" s="242"/>
      <c r="Y6" s="242"/>
      <c r="Z6" s="242"/>
      <c r="AA6" s="242"/>
      <c r="AB6" s="242"/>
      <c r="AC6" s="242"/>
      <c r="AD6" s="242"/>
      <c r="AE6" s="243"/>
      <c r="AG6" s="233" t="s">
        <v>282</v>
      </c>
      <c r="AH6" s="233"/>
      <c r="AI6" s="233"/>
      <c r="AJ6" s="233" t="s">
        <v>283</v>
      </c>
      <c r="AK6" s="233"/>
    </row>
    <row r="7" spans="1:37" ht="22.5">
      <c r="A7" s="13"/>
      <c r="B7" s="13"/>
      <c r="C7" s="13"/>
      <c r="D7" s="13"/>
      <c r="E7" s="13"/>
      <c r="F7" s="13"/>
      <c r="G7" s="13"/>
      <c r="H7" s="144"/>
      <c r="I7" s="144"/>
      <c r="J7" s="144"/>
      <c r="L7" s="249" t="s">
        <v>17</v>
      </c>
      <c r="M7" s="249" t="s">
        <v>81</v>
      </c>
      <c r="N7" s="249" t="s">
        <v>82</v>
      </c>
      <c r="O7" s="249" t="s">
        <v>83</v>
      </c>
      <c r="P7" s="249" t="s">
        <v>84</v>
      </c>
      <c r="Q7" s="255" t="s">
        <v>85</v>
      </c>
      <c r="R7" s="249" t="s">
        <v>86</v>
      </c>
      <c r="S7" s="249" t="s">
        <v>87</v>
      </c>
      <c r="T7" s="249"/>
      <c r="U7" s="253" t="s">
        <v>15</v>
      </c>
      <c r="W7" s="244" t="s">
        <v>260</v>
      </c>
      <c r="X7" s="224"/>
      <c r="Y7" s="224"/>
      <c r="Z7" s="224" t="s">
        <v>261</v>
      </c>
      <c r="AA7" s="224"/>
      <c r="AB7" s="224"/>
      <c r="AC7" s="224" t="s">
        <v>280</v>
      </c>
      <c r="AD7" s="224"/>
      <c r="AE7" s="237"/>
      <c r="AG7" s="85" t="s">
        <v>304</v>
      </c>
      <c r="AH7" s="85" t="s">
        <v>314</v>
      </c>
      <c r="AI7" s="85" t="s">
        <v>303</v>
      </c>
      <c r="AJ7" s="233" t="s">
        <v>284</v>
      </c>
      <c r="AK7" s="233"/>
    </row>
    <row r="8" spans="1:37" ht="22.5">
      <c r="A8" s="13"/>
      <c r="B8" s="13"/>
      <c r="C8" s="13"/>
      <c r="D8" s="13"/>
      <c r="E8" s="13"/>
      <c r="F8" s="13"/>
      <c r="G8" s="13"/>
      <c r="H8" s="144"/>
      <c r="I8" s="144"/>
      <c r="J8" s="144"/>
      <c r="L8" s="250"/>
      <c r="M8" s="250"/>
      <c r="N8" s="250"/>
      <c r="O8" s="250"/>
      <c r="P8" s="250"/>
      <c r="Q8" s="256"/>
      <c r="R8" s="250"/>
      <c r="S8" s="17" t="s">
        <v>88</v>
      </c>
      <c r="T8" s="17" t="s">
        <v>73</v>
      </c>
      <c r="U8" s="254"/>
      <c r="W8" s="71"/>
      <c r="X8" s="72"/>
      <c r="Y8" s="72"/>
      <c r="Z8" s="224" t="s">
        <v>262</v>
      </c>
      <c r="AA8" s="224"/>
      <c r="AB8" s="224"/>
      <c r="AC8" s="224" t="s">
        <v>263</v>
      </c>
      <c r="AD8" s="224"/>
      <c r="AE8" s="237"/>
      <c r="AG8" s="85"/>
      <c r="AH8" s="85"/>
      <c r="AI8" s="85"/>
      <c r="AJ8" s="233" t="s">
        <v>285</v>
      </c>
      <c r="AK8" s="233"/>
    </row>
    <row r="9" spans="1:37" ht="23.25" thickBot="1">
      <c r="A9" s="13"/>
      <c r="B9" s="13"/>
      <c r="C9" s="13"/>
      <c r="D9" s="13"/>
      <c r="E9" s="13"/>
      <c r="F9" s="13"/>
      <c r="G9" s="13"/>
      <c r="H9" s="144"/>
      <c r="I9" s="144"/>
      <c r="J9" s="144"/>
      <c r="L9" s="16"/>
      <c r="M9" s="16"/>
      <c r="N9" s="16"/>
      <c r="O9" s="16"/>
      <c r="P9" s="18">
        <v>10</v>
      </c>
      <c r="Q9" s="14" t="s">
        <v>68</v>
      </c>
      <c r="R9" s="14" t="s">
        <v>67</v>
      </c>
      <c r="S9" s="18">
        <v>1</v>
      </c>
      <c r="T9" s="18">
        <v>1</v>
      </c>
      <c r="U9" s="16">
        <v>1</v>
      </c>
      <c r="W9" s="238" t="s">
        <v>264</v>
      </c>
      <c r="X9" s="239"/>
      <c r="Y9" s="239"/>
      <c r="Z9" s="239"/>
      <c r="AA9" s="239"/>
      <c r="AB9" s="239"/>
      <c r="AC9" s="239"/>
      <c r="AD9" s="239"/>
      <c r="AE9" s="240"/>
      <c r="AG9" s="85"/>
      <c r="AH9" s="85"/>
      <c r="AI9" s="85"/>
      <c r="AJ9" s="233" t="s">
        <v>286</v>
      </c>
      <c r="AK9" s="233"/>
    </row>
    <row r="10" spans="1:37" ht="24">
      <c r="A10" s="13"/>
      <c r="B10" s="13"/>
      <c r="C10" s="13"/>
      <c r="D10" s="13"/>
      <c r="E10" s="13"/>
      <c r="F10" s="13"/>
      <c r="G10" s="13"/>
      <c r="H10" s="144"/>
      <c r="I10" s="144"/>
      <c r="J10" s="144"/>
      <c r="L10" s="16"/>
      <c r="M10" s="16"/>
      <c r="N10" s="16"/>
      <c r="O10" s="16"/>
      <c r="P10" s="16"/>
      <c r="Q10" s="16"/>
      <c r="R10" s="19"/>
      <c r="S10" s="16"/>
      <c r="T10" s="16"/>
      <c r="U10" s="16">
        <v>2</v>
      </c>
      <c r="W10" s="241" t="s">
        <v>5</v>
      </c>
      <c r="X10" s="242"/>
      <c r="Y10" s="242"/>
      <c r="Z10" s="242"/>
      <c r="AA10" s="242"/>
      <c r="AB10" s="242"/>
      <c r="AC10" s="242"/>
      <c r="AD10" s="242"/>
      <c r="AE10" s="243"/>
      <c r="AG10" s="85"/>
      <c r="AH10" s="85"/>
      <c r="AI10" s="85"/>
      <c r="AJ10" s="233" t="s">
        <v>287</v>
      </c>
      <c r="AK10" s="233"/>
    </row>
    <row r="11" spans="1:37" ht="24" customHeight="1">
      <c r="A11" s="13"/>
      <c r="B11" s="13"/>
      <c r="C11" s="13"/>
      <c r="D11" s="13"/>
      <c r="E11" s="13"/>
      <c r="F11" s="13"/>
      <c r="G11" s="13"/>
      <c r="H11" s="144"/>
      <c r="I11" s="144"/>
      <c r="J11" s="144"/>
      <c r="L11" s="16"/>
      <c r="M11" s="16"/>
      <c r="N11" s="16"/>
      <c r="O11" s="16"/>
      <c r="P11" s="16"/>
      <c r="Q11" s="16"/>
      <c r="R11" s="16"/>
      <c r="S11" s="16"/>
      <c r="T11" s="16"/>
      <c r="U11" s="16">
        <v>3</v>
      </c>
      <c r="W11" s="73" t="s">
        <v>265</v>
      </c>
      <c r="X11" s="74" t="s">
        <v>8</v>
      </c>
      <c r="Y11" s="74" t="s">
        <v>266</v>
      </c>
      <c r="Z11" s="74" t="s">
        <v>267</v>
      </c>
      <c r="AA11" s="74" t="s">
        <v>268</v>
      </c>
      <c r="AB11" s="74" t="s">
        <v>12</v>
      </c>
      <c r="AC11" s="74" t="s">
        <v>13</v>
      </c>
      <c r="AD11" s="74" t="s">
        <v>14</v>
      </c>
      <c r="AE11" s="75" t="s">
        <v>15</v>
      </c>
      <c r="AG11" s="96" t="s">
        <v>320</v>
      </c>
      <c r="AH11" s="96" t="s">
        <v>320</v>
      </c>
      <c r="AI11" s="96" t="s">
        <v>320</v>
      </c>
      <c r="AJ11" s="223" t="s">
        <v>319</v>
      </c>
      <c r="AK11" s="223"/>
    </row>
    <row r="12" spans="1:37" s="165" customFormat="1" ht="22.5">
      <c r="A12" s="284" t="s">
        <v>52</v>
      </c>
      <c r="B12" s="284"/>
      <c r="C12" s="284" t="s">
        <v>53</v>
      </c>
      <c r="D12" s="284"/>
      <c r="E12" s="166" t="s">
        <v>54</v>
      </c>
      <c r="F12" s="284" t="s">
        <v>69</v>
      </c>
      <c r="G12" s="284"/>
      <c r="H12" s="167"/>
      <c r="I12" s="167"/>
      <c r="J12" s="167"/>
      <c r="K12" s="163"/>
      <c r="L12" s="168"/>
      <c r="M12" s="168"/>
      <c r="N12" s="168"/>
      <c r="O12" s="168"/>
      <c r="P12" s="168"/>
      <c r="Q12" s="168"/>
      <c r="R12" s="168"/>
      <c r="S12" s="168"/>
      <c r="T12" s="168"/>
      <c r="U12" s="168">
        <v>4</v>
      </c>
      <c r="W12" s="169">
        <f>Y12-X12</f>
        <v>50000000</v>
      </c>
      <c r="X12" s="170">
        <v>0</v>
      </c>
      <c r="Y12" s="171">
        <f>Z12*AB12</f>
        <v>50000000</v>
      </c>
      <c r="Z12" s="82">
        <v>5000000</v>
      </c>
      <c r="AA12" s="81" t="s">
        <v>27</v>
      </c>
      <c r="AB12" s="81">
        <v>10</v>
      </c>
      <c r="AC12" s="83" t="s">
        <v>67</v>
      </c>
      <c r="AD12" s="81">
        <v>969</v>
      </c>
      <c r="AE12" s="172">
        <v>1</v>
      </c>
      <c r="AG12" s="95">
        <f>5995000/109%</f>
        <v>5500000</v>
      </c>
      <c r="AH12" s="95">
        <f>5177500/109%</f>
        <v>4750000</v>
      </c>
      <c r="AI12" s="95">
        <v>5000000</v>
      </c>
      <c r="AJ12" s="139" t="s">
        <v>48</v>
      </c>
      <c r="AK12" s="223" t="s">
        <v>288</v>
      </c>
    </row>
    <row r="13" spans="1:37" ht="22.5">
      <c r="A13" s="286" t="s">
        <v>55</v>
      </c>
      <c r="B13" s="287"/>
      <c r="C13" s="292" t="s">
        <v>56</v>
      </c>
      <c r="D13" s="293"/>
      <c r="E13" s="298" t="s">
        <v>57</v>
      </c>
      <c r="F13" s="292" t="s">
        <v>70</v>
      </c>
      <c r="G13" s="293"/>
      <c r="H13" s="146"/>
      <c r="I13" s="146"/>
      <c r="J13" s="146"/>
      <c r="L13" s="16"/>
      <c r="M13" s="16"/>
      <c r="N13" s="16"/>
      <c r="O13" s="16"/>
      <c r="P13" s="16"/>
      <c r="Q13" s="16"/>
      <c r="R13" s="16"/>
      <c r="S13" s="16"/>
      <c r="T13" s="16"/>
      <c r="U13" s="16">
        <v>5</v>
      </c>
      <c r="W13" s="79"/>
      <c r="X13" s="80"/>
      <c r="Y13" s="80"/>
      <c r="Z13" s="80"/>
      <c r="AA13" s="13"/>
      <c r="AB13" s="13"/>
      <c r="AC13" s="13"/>
      <c r="AD13" s="13"/>
      <c r="AE13" s="76">
        <v>2</v>
      </c>
      <c r="AG13" s="95">
        <f>AG12*10</f>
        <v>55000000</v>
      </c>
      <c r="AH13" s="95">
        <f>AH12*10</f>
        <v>47500000</v>
      </c>
      <c r="AI13" s="95">
        <v>50000000</v>
      </c>
      <c r="AJ13" s="66" t="s">
        <v>289</v>
      </c>
      <c r="AK13" s="223"/>
    </row>
    <row r="14" spans="1:37" ht="23.25" thickBot="1">
      <c r="A14" s="288" t="s">
        <v>58</v>
      </c>
      <c r="B14" s="289"/>
      <c r="C14" s="294"/>
      <c r="D14" s="295"/>
      <c r="E14" s="299"/>
      <c r="F14" s="294"/>
      <c r="G14" s="295"/>
      <c r="H14" s="146"/>
      <c r="I14" s="146"/>
      <c r="J14" s="146"/>
      <c r="L14" s="302" t="s">
        <v>89</v>
      </c>
      <c r="M14" s="302"/>
      <c r="N14" s="302"/>
      <c r="O14" s="302"/>
      <c r="P14" s="302"/>
      <c r="Q14" s="302" t="s">
        <v>90</v>
      </c>
      <c r="R14" s="302"/>
      <c r="S14" s="302"/>
      <c r="T14" s="302"/>
      <c r="U14" s="302"/>
      <c r="W14" s="79"/>
      <c r="X14" s="80"/>
      <c r="Y14" s="80"/>
      <c r="Z14" s="80"/>
      <c r="AA14" s="13"/>
      <c r="AB14" s="13"/>
      <c r="AC14" s="13"/>
      <c r="AD14" s="13"/>
      <c r="AE14" s="76">
        <v>3</v>
      </c>
      <c r="AG14" s="97" t="s">
        <v>316</v>
      </c>
      <c r="AH14" s="97" t="s">
        <v>318</v>
      </c>
      <c r="AI14" s="97" t="s">
        <v>317</v>
      </c>
      <c r="AJ14" s="223" t="s">
        <v>290</v>
      </c>
      <c r="AK14" s="223"/>
    </row>
    <row r="15" spans="1:37" ht="22.5">
      <c r="A15" s="290" t="s">
        <v>59</v>
      </c>
      <c r="B15" s="291"/>
      <c r="C15" s="296"/>
      <c r="D15" s="297"/>
      <c r="E15" s="300"/>
      <c r="F15" s="296"/>
      <c r="G15" s="297"/>
      <c r="H15" s="146"/>
      <c r="I15" s="146"/>
      <c r="J15" s="146"/>
      <c r="L15" s="275" t="s">
        <v>254</v>
      </c>
      <c r="M15" s="276"/>
      <c r="N15" s="276"/>
      <c r="O15" s="276"/>
      <c r="P15" s="276"/>
      <c r="Q15" s="276"/>
      <c r="R15" s="276"/>
      <c r="S15" s="276"/>
      <c r="T15" s="276"/>
      <c r="U15" s="278"/>
      <c r="W15" s="84">
        <f>W18/109%</f>
        <v>5000000</v>
      </c>
      <c r="X15" s="224" t="s">
        <v>156</v>
      </c>
      <c r="Y15" s="224"/>
      <c r="Z15" s="65"/>
      <c r="AA15" s="65"/>
      <c r="AB15" s="65"/>
      <c r="AC15" s="65"/>
      <c r="AD15" s="65"/>
      <c r="AE15" s="65"/>
      <c r="AG15" s="221"/>
      <c r="AH15" s="221"/>
      <c r="AI15" s="221"/>
      <c r="AJ15" s="223" t="s">
        <v>291</v>
      </c>
      <c r="AK15" s="223"/>
    </row>
    <row r="16" spans="1:37" ht="22.5">
      <c r="A16" s="223" t="s">
        <v>60</v>
      </c>
      <c r="B16" s="223"/>
      <c r="C16" s="223" t="s">
        <v>58</v>
      </c>
      <c r="D16" s="223"/>
      <c r="E16" s="11" t="s">
        <v>61</v>
      </c>
      <c r="F16" s="223" t="s">
        <v>62</v>
      </c>
      <c r="G16" s="223"/>
      <c r="H16" s="142"/>
      <c r="I16" s="142"/>
      <c r="J16" s="142"/>
      <c r="L16" s="246" t="s">
        <v>255</v>
      </c>
      <c r="M16" s="247"/>
      <c r="N16" s="247"/>
      <c r="O16" s="247"/>
      <c r="P16" s="247"/>
      <c r="Q16" s="247"/>
      <c r="R16" s="247"/>
      <c r="S16" s="247"/>
      <c r="T16" s="247"/>
      <c r="U16" s="248"/>
      <c r="W16" s="84">
        <f>W15*6%</f>
        <v>300000</v>
      </c>
      <c r="X16" s="224" t="s">
        <v>269</v>
      </c>
      <c r="Y16" s="224"/>
      <c r="Z16" s="65"/>
      <c r="AA16" s="234" t="s">
        <v>270</v>
      </c>
      <c r="AB16" s="235"/>
      <c r="AC16" s="235"/>
      <c r="AD16" s="235"/>
      <c r="AE16" s="236"/>
      <c r="AG16" s="222"/>
      <c r="AH16" s="222"/>
      <c r="AI16" s="222"/>
      <c r="AJ16" s="223" t="s">
        <v>292</v>
      </c>
      <c r="AK16" s="223"/>
    </row>
    <row r="17" spans="12:37" ht="22.5">
      <c r="L17" s="246" t="s">
        <v>323</v>
      </c>
      <c r="M17" s="247"/>
      <c r="N17" s="247"/>
      <c r="O17" s="247"/>
      <c r="P17" s="247"/>
      <c r="Q17" s="247"/>
      <c r="R17" s="247"/>
      <c r="S17" s="247"/>
      <c r="T17" s="247"/>
      <c r="U17" s="248"/>
      <c r="W17" s="84">
        <f>W15*3%</f>
        <v>150000</v>
      </c>
      <c r="X17" s="224" t="s">
        <v>271</v>
      </c>
      <c r="Y17" s="224"/>
      <c r="Z17" s="65"/>
      <c r="AA17" s="225" t="s">
        <v>272</v>
      </c>
      <c r="AB17" s="224"/>
      <c r="AC17" s="224"/>
      <c r="AD17" s="224"/>
      <c r="AE17" s="226"/>
      <c r="AG17" s="96" t="s">
        <v>313</v>
      </c>
      <c r="AH17" s="96" t="s">
        <v>312</v>
      </c>
      <c r="AI17" s="96" t="s">
        <v>311</v>
      </c>
      <c r="AJ17" s="223" t="s">
        <v>81</v>
      </c>
      <c r="AK17" s="223"/>
    </row>
    <row r="18" spans="12:37" ht="22.5">
      <c r="L18" s="246" t="s">
        <v>256</v>
      </c>
      <c r="M18" s="247"/>
      <c r="N18" s="247"/>
      <c r="O18" s="247"/>
      <c r="P18" s="247"/>
      <c r="Q18" s="247"/>
      <c r="R18" s="247"/>
      <c r="S18" s="247"/>
      <c r="T18" s="247"/>
      <c r="U18" s="248"/>
      <c r="W18" s="84">
        <v>5450000</v>
      </c>
      <c r="X18" s="224" t="s">
        <v>273</v>
      </c>
      <c r="Y18" s="224"/>
      <c r="Z18" s="65"/>
      <c r="AA18" s="225" t="s">
        <v>274</v>
      </c>
      <c r="AB18" s="224"/>
      <c r="AC18" s="224"/>
      <c r="AD18" s="224"/>
      <c r="AE18" s="226"/>
      <c r="AG18" s="96" t="s">
        <v>310</v>
      </c>
      <c r="AH18" s="96" t="s">
        <v>309</v>
      </c>
      <c r="AI18" s="96" t="s">
        <v>308</v>
      </c>
      <c r="AJ18" s="223" t="s">
        <v>293</v>
      </c>
      <c r="AK18" s="223"/>
    </row>
    <row r="19" spans="12:37" ht="22.5">
      <c r="L19" s="246" t="s">
        <v>257</v>
      </c>
      <c r="M19" s="247"/>
      <c r="N19" s="247"/>
      <c r="O19" s="247"/>
      <c r="P19" s="247"/>
      <c r="Q19" s="247"/>
      <c r="R19" s="247"/>
      <c r="S19" s="247"/>
      <c r="T19" s="247"/>
      <c r="U19" s="248"/>
      <c r="W19" s="83">
        <v>0</v>
      </c>
      <c r="X19" s="224" t="s">
        <v>275</v>
      </c>
      <c r="Y19" s="224"/>
      <c r="Z19" s="65"/>
      <c r="AA19" s="225" t="s">
        <v>276</v>
      </c>
      <c r="AB19" s="224"/>
      <c r="AC19" s="224"/>
      <c r="AD19" s="224"/>
      <c r="AE19" s="226"/>
      <c r="AG19" s="66"/>
      <c r="AH19" s="66"/>
      <c r="AI19" s="66"/>
      <c r="AJ19" s="223" t="s">
        <v>294</v>
      </c>
      <c r="AK19" s="223"/>
    </row>
    <row r="20" spans="12:37" ht="23.25" thickBot="1">
      <c r="L20" s="246" t="s">
        <v>91</v>
      </c>
      <c r="M20" s="247"/>
      <c r="N20" s="247"/>
      <c r="O20" s="247"/>
      <c r="P20" s="247"/>
      <c r="Q20" s="247"/>
      <c r="R20" s="247"/>
      <c r="S20" s="247"/>
      <c r="T20" s="247"/>
      <c r="U20" s="248"/>
      <c r="W20" s="364">
        <f>W18-W19</f>
        <v>5450000</v>
      </c>
      <c r="X20" s="224" t="s">
        <v>277</v>
      </c>
      <c r="Y20" s="224"/>
      <c r="Z20" s="65"/>
      <c r="AA20" s="77"/>
      <c r="AB20" s="72"/>
      <c r="AC20" s="72"/>
      <c r="AD20" s="72"/>
      <c r="AE20" s="78"/>
      <c r="AG20" s="223" t="s">
        <v>315</v>
      </c>
      <c r="AH20" s="223"/>
      <c r="AI20" s="223"/>
      <c r="AJ20" s="223"/>
      <c r="AK20" s="223"/>
    </row>
    <row r="21" spans="12:37" ht="23.25" thickBot="1">
      <c r="L21" s="246" t="s">
        <v>92</v>
      </c>
      <c r="M21" s="247"/>
      <c r="N21" s="247"/>
      <c r="O21" s="247"/>
      <c r="P21" s="247"/>
      <c r="Q21" s="247"/>
      <c r="R21" s="247"/>
      <c r="S21" s="247"/>
      <c r="T21" s="247"/>
      <c r="U21" s="248"/>
      <c r="W21" s="227" t="s">
        <v>278</v>
      </c>
      <c r="X21" s="228"/>
      <c r="Y21" s="228"/>
      <c r="Z21" s="228"/>
      <c r="AA21" s="228"/>
      <c r="AB21" s="228"/>
      <c r="AC21" s="228"/>
      <c r="AD21" s="228"/>
      <c r="AE21" s="229"/>
      <c r="AG21" s="223" t="s">
        <v>295</v>
      </c>
      <c r="AH21" s="223"/>
      <c r="AI21" s="223"/>
      <c r="AJ21" s="223"/>
      <c r="AK21" s="223"/>
    </row>
    <row r="22" spans="12:37" ht="22.5">
      <c r="L22" s="301" t="s">
        <v>93</v>
      </c>
      <c r="M22" s="301"/>
      <c r="N22" s="301"/>
      <c r="O22" s="301"/>
      <c r="P22" s="301"/>
      <c r="Q22" s="301"/>
      <c r="R22" s="301" t="s">
        <v>94</v>
      </c>
      <c r="S22" s="301"/>
      <c r="T22" s="301"/>
      <c r="U22" s="301"/>
      <c r="AG22" s="86" t="s">
        <v>296</v>
      </c>
      <c r="AH22" s="87" t="s">
        <v>297</v>
      </c>
      <c r="AI22" s="87" t="s">
        <v>298</v>
      </c>
      <c r="AJ22" s="87" t="s">
        <v>299</v>
      </c>
      <c r="AK22" s="88" t="s">
        <v>300</v>
      </c>
    </row>
    <row r="23" spans="12:37" ht="22.5">
      <c r="L23" s="301" t="s">
        <v>95</v>
      </c>
      <c r="M23" s="301"/>
      <c r="N23" s="301"/>
      <c r="O23" s="301"/>
      <c r="P23" s="301"/>
      <c r="Q23" s="301"/>
      <c r="R23" s="301" t="s">
        <v>96</v>
      </c>
      <c r="S23" s="301"/>
      <c r="T23" s="301"/>
      <c r="U23" s="301"/>
      <c r="AG23" s="89" t="s">
        <v>301</v>
      </c>
      <c r="AH23" s="90" t="s">
        <v>301</v>
      </c>
      <c r="AI23" s="90" t="s">
        <v>301</v>
      </c>
      <c r="AJ23" s="90" t="s">
        <v>301</v>
      </c>
      <c r="AK23" s="91" t="s">
        <v>301</v>
      </c>
    </row>
    <row r="24" spans="12:37" ht="23.25" thickBot="1">
      <c r="AG24" s="92" t="s">
        <v>302</v>
      </c>
      <c r="AH24" s="93" t="s">
        <v>302</v>
      </c>
      <c r="AI24" s="93" t="s">
        <v>302</v>
      </c>
      <c r="AJ24" s="93" t="s">
        <v>302</v>
      </c>
      <c r="AK24" s="94" t="s">
        <v>302</v>
      </c>
    </row>
    <row r="25" spans="12:37" ht="18.75" thickBot="1"/>
    <row r="26" spans="12:37" ht="20.25">
      <c r="L26" s="251" t="s">
        <v>253</v>
      </c>
      <c r="M26" s="252"/>
      <c r="N26" s="266" t="s">
        <v>71</v>
      </c>
      <c r="O26" s="267"/>
      <c r="P26" s="267"/>
      <c r="Q26" s="267"/>
      <c r="R26" s="268"/>
      <c r="S26" s="257" t="s">
        <v>72</v>
      </c>
      <c r="T26" s="258"/>
      <c r="U26" s="259"/>
    </row>
    <row r="27" spans="12:37" ht="20.25">
      <c r="L27" s="279" t="s">
        <v>252</v>
      </c>
      <c r="M27" s="280"/>
      <c r="N27" s="269"/>
      <c r="O27" s="270"/>
      <c r="P27" s="270"/>
      <c r="Q27" s="270"/>
      <c r="R27" s="271"/>
      <c r="S27" s="260"/>
      <c r="T27" s="261"/>
      <c r="U27" s="262"/>
    </row>
    <row r="28" spans="12:37" ht="21" thickBot="1">
      <c r="L28" s="281" t="s">
        <v>74</v>
      </c>
      <c r="M28" s="282"/>
      <c r="N28" s="272"/>
      <c r="O28" s="273"/>
      <c r="P28" s="273"/>
      <c r="Q28" s="273"/>
      <c r="R28" s="274"/>
      <c r="S28" s="263"/>
      <c r="T28" s="264"/>
      <c r="U28" s="265"/>
    </row>
    <row r="29" spans="12:37" ht="22.5">
      <c r="L29" s="275" t="s">
        <v>75</v>
      </c>
      <c r="M29" s="276"/>
      <c r="N29" s="276"/>
      <c r="O29" s="276"/>
      <c r="P29" s="276"/>
      <c r="Q29" s="276" t="s">
        <v>76</v>
      </c>
      <c r="R29" s="276"/>
      <c r="S29" s="276" t="s">
        <v>434</v>
      </c>
      <c r="T29" s="276"/>
      <c r="U29" s="278"/>
    </row>
    <row r="30" spans="12:37" ht="22.5">
      <c r="L30" s="246" t="s">
        <v>77</v>
      </c>
      <c r="M30" s="247"/>
      <c r="N30" s="247"/>
      <c r="O30" s="247"/>
      <c r="P30" s="247"/>
      <c r="Q30" s="277" t="s">
        <v>78</v>
      </c>
      <c r="R30" s="277"/>
      <c r="S30" s="247" t="s">
        <v>79</v>
      </c>
      <c r="T30" s="247"/>
      <c r="U30" s="248"/>
    </row>
    <row r="31" spans="12:37" ht="21.75" thickBot="1">
      <c r="L31" s="238" t="s">
        <v>80</v>
      </c>
      <c r="M31" s="239"/>
      <c r="N31" s="239"/>
      <c r="O31" s="239"/>
      <c r="P31" s="239"/>
      <c r="Q31" s="239"/>
      <c r="R31" s="239"/>
      <c r="S31" s="239"/>
      <c r="T31" s="239"/>
      <c r="U31" s="240"/>
    </row>
    <row r="32" spans="12:37">
      <c r="L32" s="249" t="s">
        <v>17</v>
      </c>
      <c r="M32" s="249" t="s">
        <v>81</v>
      </c>
      <c r="N32" s="249" t="s">
        <v>82</v>
      </c>
      <c r="O32" s="249" t="s">
        <v>83</v>
      </c>
      <c r="P32" s="249" t="s">
        <v>84</v>
      </c>
      <c r="Q32" s="255" t="s">
        <v>85</v>
      </c>
      <c r="R32" s="249" t="s">
        <v>86</v>
      </c>
      <c r="S32" s="249" t="s">
        <v>87</v>
      </c>
      <c r="T32" s="249"/>
      <c r="U32" s="253" t="s">
        <v>15</v>
      </c>
    </row>
    <row r="33" spans="12:21">
      <c r="L33" s="250"/>
      <c r="M33" s="250"/>
      <c r="N33" s="250"/>
      <c r="O33" s="250"/>
      <c r="P33" s="250"/>
      <c r="Q33" s="256"/>
      <c r="R33" s="250"/>
      <c r="S33" s="186" t="s">
        <v>88</v>
      </c>
      <c r="T33" s="186" t="s">
        <v>73</v>
      </c>
      <c r="U33" s="254"/>
    </row>
    <row r="34" spans="12:21" ht="22.5">
      <c r="L34" s="16"/>
      <c r="M34" s="16"/>
      <c r="N34" s="16"/>
      <c r="O34" s="16"/>
      <c r="P34" s="18">
        <v>10</v>
      </c>
      <c r="Q34" s="14" t="s">
        <v>68</v>
      </c>
      <c r="R34" s="14" t="s">
        <v>67</v>
      </c>
      <c r="S34" s="18">
        <v>1</v>
      </c>
      <c r="T34" s="18">
        <v>1</v>
      </c>
      <c r="U34" s="16">
        <v>1</v>
      </c>
    </row>
    <row r="35" spans="12:21" ht="24">
      <c r="L35" s="16"/>
      <c r="M35" s="16"/>
      <c r="N35" s="16"/>
      <c r="O35" s="16"/>
      <c r="P35" s="16"/>
      <c r="Q35" s="16"/>
      <c r="R35" s="19"/>
      <c r="S35" s="16"/>
      <c r="T35" s="16"/>
      <c r="U35" s="16">
        <v>2</v>
      </c>
    </row>
    <row r="36" spans="12:21" ht="22.5">
      <c r="L36" s="16"/>
      <c r="M36" s="16"/>
      <c r="N36" s="16"/>
      <c r="O36" s="16"/>
      <c r="P36" s="16"/>
      <c r="Q36" s="16"/>
      <c r="R36" s="16"/>
      <c r="S36" s="16"/>
      <c r="T36" s="16"/>
      <c r="U36" s="16">
        <v>3</v>
      </c>
    </row>
    <row r="37" spans="12:21" ht="22.5">
      <c r="L37" s="168"/>
      <c r="M37" s="168"/>
      <c r="N37" s="168"/>
      <c r="O37" s="168"/>
      <c r="P37" s="168"/>
      <c r="Q37" s="168"/>
      <c r="R37" s="168"/>
      <c r="S37" s="168"/>
      <c r="T37" s="168"/>
      <c r="U37" s="168">
        <v>4</v>
      </c>
    </row>
    <row r="38" spans="12:21" ht="22.5">
      <c r="L38" s="16"/>
      <c r="M38" s="16"/>
      <c r="N38" s="16"/>
      <c r="O38" s="16"/>
      <c r="P38" s="16"/>
      <c r="Q38" s="16"/>
      <c r="R38" s="16"/>
      <c r="S38" s="16"/>
      <c r="T38" s="16"/>
      <c r="U38" s="16">
        <v>5</v>
      </c>
    </row>
    <row r="39" spans="12:21" ht="23.25" thickBot="1">
      <c r="L39" s="302" t="s">
        <v>89</v>
      </c>
      <c r="M39" s="302"/>
      <c r="N39" s="302"/>
      <c r="O39" s="302"/>
      <c r="P39" s="302"/>
      <c r="Q39" s="302" t="s">
        <v>90</v>
      </c>
      <c r="R39" s="302"/>
      <c r="S39" s="302"/>
      <c r="T39" s="302"/>
      <c r="U39" s="302"/>
    </row>
    <row r="40" spans="12:21" ht="22.5">
      <c r="L40" s="275" t="s">
        <v>254</v>
      </c>
      <c r="M40" s="276"/>
      <c r="N40" s="276"/>
      <c r="O40" s="276"/>
      <c r="P40" s="276"/>
      <c r="Q40" s="276"/>
      <c r="R40" s="276"/>
      <c r="S40" s="276"/>
      <c r="T40" s="276"/>
      <c r="U40" s="278"/>
    </row>
    <row r="41" spans="12:21" ht="22.5">
      <c r="L41" s="246" t="s">
        <v>255</v>
      </c>
      <c r="M41" s="247"/>
      <c r="N41" s="247"/>
      <c r="O41" s="247"/>
      <c r="P41" s="247"/>
      <c r="Q41" s="247"/>
      <c r="R41" s="247"/>
      <c r="S41" s="247"/>
      <c r="T41" s="247"/>
      <c r="U41" s="248"/>
    </row>
    <row r="42" spans="12:21" ht="22.5">
      <c r="L42" s="246" t="s">
        <v>323</v>
      </c>
      <c r="M42" s="247"/>
      <c r="N42" s="247"/>
      <c r="O42" s="247"/>
      <c r="P42" s="247"/>
      <c r="Q42" s="247"/>
      <c r="R42" s="247"/>
      <c r="S42" s="247"/>
      <c r="T42" s="247"/>
      <c r="U42" s="248"/>
    </row>
    <row r="43" spans="12:21" ht="22.5">
      <c r="L43" s="246" t="s">
        <v>256</v>
      </c>
      <c r="M43" s="247"/>
      <c r="N43" s="247"/>
      <c r="O43" s="247"/>
      <c r="P43" s="247"/>
      <c r="Q43" s="247"/>
      <c r="R43" s="247"/>
      <c r="S43" s="247"/>
      <c r="T43" s="247"/>
      <c r="U43" s="248"/>
    </row>
    <row r="44" spans="12:21" ht="22.5">
      <c r="L44" s="246" t="s">
        <v>257</v>
      </c>
      <c r="M44" s="247"/>
      <c r="N44" s="247"/>
      <c r="O44" s="247"/>
      <c r="P44" s="247"/>
      <c r="Q44" s="247"/>
      <c r="R44" s="247"/>
      <c r="S44" s="247"/>
      <c r="T44" s="247"/>
      <c r="U44" s="248"/>
    </row>
    <row r="45" spans="12:21" ht="22.5">
      <c r="L45" s="246" t="s">
        <v>91</v>
      </c>
      <c r="M45" s="247"/>
      <c r="N45" s="247"/>
      <c r="O45" s="247"/>
      <c r="P45" s="247"/>
      <c r="Q45" s="247"/>
      <c r="R45" s="247"/>
      <c r="S45" s="247"/>
      <c r="T45" s="247"/>
      <c r="U45" s="248"/>
    </row>
    <row r="46" spans="12:21" ht="22.5">
      <c r="L46" s="246" t="s">
        <v>92</v>
      </c>
      <c r="M46" s="247"/>
      <c r="N46" s="247"/>
      <c r="O46" s="247"/>
      <c r="P46" s="247"/>
      <c r="Q46" s="247"/>
      <c r="R46" s="247"/>
      <c r="S46" s="247"/>
      <c r="T46" s="247"/>
      <c r="U46" s="248"/>
    </row>
    <row r="47" spans="12:21" ht="22.5">
      <c r="L47" s="301" t="s">
        <v>93</v>
      </c>
      <c r="M47" s="301"/>
      <c r="N47" s="301"/>
      <c r="O47" s="301"/>
      <c r="P47" s="301"/>
      <c r="Q47" s="301"/>
      <c r="R47" s="301" t="s">
        <v>94</v>
      </c>
      <c r="S47" s="301"/>
      <c r="T47" s="301"/>
      <c r="U47" s="301"/>
    </row>
    <row r="48" spans="12:21" ht="22.5">
      <c r="L48" s="301" t="s">
        <v>95</v>
      </c>
      <c r="M48" s="301"/>
      <c r="N48" s="301"/>
      <c r="O48" s="301"/>
      <c r="P48" s="301"/>
      <c r="Q48" s="301"/>
      <c r="R48" s="301" t="s">
        <v>96</v>
      </c>
      <c r="S48" s="301"/>
      <c r="T48" s="301"/>
      <c r="U48" s="301"/>
    </row>
    <row r="50" spans="12:21" ht="18.75" thickBot="1"/>
    <row r="51" spans="12:21" ht="20.25">
      <c r="L51" s="251" t="s">
        <v>253</v>
      </c>
      <c r="M51" s="252"/>
      <c r="N51" s="266" t="s">
        <v>71</v>
      </c>
      <c r="O51" s="267"/>
      <c r="P51" s="267"/>
      <c r="Q51" s="267"/>
      <c r="R51" s="268"/>
      <c r="S51" s="257" t="s">
        <v>72</v>
      </c>
      <c r="T51" s="258"/>
      <c r="U51" s="259"/>
    </row>
    <row r="52" spans="12:21" ht="20.25">
      <c r="L52" s="279" t="s">
        <v>252</v>
      </c>
      <c r="M52" s="280"/>
      <c r="N52" s="269"/>
      <c r="O52" s="270"/>
      <c r="P52" s="270"/>
      <c r="Q52" s="270"/>
      <c r="R52" s="271"/>
      <c r="S52" s="260"/>
      <c r="T52" s="261"/>
      <c r="U52" s="262"/>
    </row>
    <row r="53" spans="12:21" ht="21" thickBot="1">
      <c r="L53" s="281" t="s">
        <v>74</v>
      </c>
      <c r="M53" s="282"/>
      <c r="N53" s="272"/>
      <c r="O53" s="273"/>
      <c r="P53" s="273"/>
      <c r="Q53" s="273"/>
      <c r="R53" s="274"/>
      <c r="S53" s="263"/>
      <c r="T53" s="264"/>
      <c r="U53" s="265"/>
    </row>
    <row r="54" spans="12:21" ht="22.5">
      <c r="L54" s="275" t="s">
        <v>75</v>
      </c>
      <c r="M54" s="276"/>
      <c r="N54" s="276"/>
      <c r="O54" s="276"/>
      <c r="P54" s="276"/>
      <c r="Q54" s="276" t="s">
        <v>76</v>
      </c>
      <c r="R54" s="276"/>
      <c r="S54" s="276" t="s">
        <v>435</v>
      </c>
      <c r="T54" s="276"/>
      <c r="U54" s="278"/>
    </row>
    <row r="55" spans="12:21" ht="22.5">
      <c r="L55" s="246" t="s">
        <v>77</v>
      </c>
      <c r="M55" s="247"/>
      <c r="N55" s="247"/>
      <c r="O55" s="247"/>
      <c r="P55" s="247"/>
      <c r="Q55" s="277" t="s">
        <v>78</v>
      </c>
      <c r="R55" s="277"/>
      <c r="S55" s="247" t="s">
        <v>79</v>
      </c>
      <c r="T55" s="247"/>
      <c r="U55" s="248"/>
    </row>
    <row r="56" spans="12:21" ht="21.75" thickBot="1">
      <c r="L56" s="238" t="s">
        <v>80</v>
      </c>
      <c r="M56" s="239"/>
      <c r="N56" s="239"/>
      <c r="O56" s="239"/>
      <c r="P56" s="239"/>
      <c r="Q56" s="239"/>
      <c r="R56" s="239"/>
      <c r="S56" s="239"/>
      <c r="T56" s="239"/>
      <c r="U56" s="240"/>
    </row>
    <row r="57" spans="12:21">
      <c r="L57" s="249" t="s">
        <v>17</v>
      </c>
      <c r="M57" s="249" t="s">
        <v>81</v>
      </c>
      <c r="N57" s="249" t="s">
        <v>82</v>
      </c>
      <c r="O57" s="249" t="s">
        <v>83</v>
      </c>
      <c r="P57" s="249" t="s">
        <v>84</v>
      </c>
      <c r="Q57" s="255" t="s">
        <v>85</v>
      </c>
      <c r="R57" s="249" t="s">
        <v>86</v>
      </c>
      <c r="S57" s="249" t="s">
        <v>87</v>
      </c>
      <c r="T57" s="249"/>
      <c r="U57" s="253" t="s">
        <v>15</v>
      </c>
    </row>
    <row r="58" spans="12:21">
      <c r="L58" s="250"/>
      <c r="M58" s="250"/>
      <c r="N58" s="250"/>
      <c r="O58" s="250"/>
      <c r="P58" s="250"/>
      <c r="Q58" s="256"/>
      <c r="R58" s="250"/>
      <c r="S58" s="186" t="s">
        <v>88</v>
      </c>
      <c r="T58" s="186" t="s">
        <v>73</v>
      </c>
      <c r="U58" s="254"/>
    </row>
    <row r="59" spans="12:21" ht="22.5">
      <c r="L59" s="16"/>
      <c r="M59" s="16"/>
      <c r="N59" s="16"/>
      <c r="O59" s="16"/>
      <c r="P59" s="18">
        <v>10</v>
      </c>
      <c r="Q59" s="14" t="s">
        <v>68</v>
      </c>
      <c r="R59" s="14" t="s">
        <v>67</v>
      </c>
      <c r="S59" s="18">
        <v>1</v>
      </c>
      <c r="T59" s="18">
        <v>1</v>
      </c>
      <c r="U59" s="16">
        <v>1</v>
      </c>
    </row>
    <row r="60" spans="12:21" ht="24">
      <c r="L60" s="16"/>
      <c r="M60" s="16"/>
      <c r="N60" s="16"/>
      <c r="O60" s="16"/>
      <c r="P60" s="16"/>
      <c r="Q60" s="16"/>
      <c r="R60" s="19"/>
      <c r="S60" s="16"/>
      <c r="T60" s="16"/>
      <c r="U60" s="16">
        <v>2</v>
      </c>
    </row>
    <row r="61" spans="12:21" ht="22.5">
      <c r="L61" s="16"/>
      <c r="M61" s="16"/>
      <c r="N61" s="16"/>
      <c r="O61" s="16"/>
      <c r="P61" s="16"/>
      <c r="Q61" s="16"/>
      <c r="R61" s="16"/>
      <c r="S61" s="16"/>
      <c r="T61" s="16"/>
      <c r="U61" s="16">
        <v>3</v>
      </c>
    </row>
    <row r="62" spans="12:21" ht="22.5">
      <c r="L62" s="168"/>
      <c r="M62" s="168"/>
      <c r="N62" s="168"/>
      <c r="O62" s="168"/>
      <c r="P62" s="168"/>
      <c r="Q62" s="168"/>
      <c r="R62" s="168"/>
      <c r="S62" s="168"/>
      <c r="T62" s="168"/>
      <c r="U62" s="168">
        <v>4</v>
      </c>
    </row>
    <row r="63" spans="12:21" ht="22.5">
      <c r="L63" s="16"/>
      <c r="M63" s="16"/>
      <c r="N63" s="16"/>
      <c r="O63" s="16"/>
      <c r="P63" s="16"/>
      <c r="Q63" s="16"/>
      <c r="R63" s="16"/>
      <c r="S63" s="16"/>
      <c r="T63" s="16"/>
      <c r="U63" s="16">
        <v>5</v>
      </c>
    </row>
    <row r="64" spans="12:21" ht="23.25" thickBot="1">
      <c r="L64" s="302" t="s">
        <v>89</v>
      </c>
      <c r="M64" s="302"/>
      <c r="N64" s="302"/>
      <c r="O64" s="302"/>
      <c r="P64" s="302"/>
      <c r="Q64" s="302" t="s">
        <v>90</v>
      </c>
      <c r="R64" s="302"/>
      <c r="S64" s="302"/>
      <c r="T64" s="302"/>
      <c r="U64" s="302"/>
    </row>
    <row r="65" spans="12:21" ht="22.5">
      <c r="L65" s="275" t="s">
        <v>254</v>
      </c>
      <c r="M65" s="276"/>
      <c r="N65" s="276"/>
      <c r="O65" s="276"/>
      <c r="P65" s="276"/>
      <c r="Q65" s="276"/>
      <c r="R65" s="276"/>
      <c r="S65" s="276"/>
      <c r="T65" s="276"/>
      <c r="U65" s="278"/>
    </row>
    <row r="66" spans="12:21" ht="22.5">
      <c r="L66" s="246" t="s">
        <v>255</v>
      </c>
      <c r="M66" s="247"/>
      <c r="N66" s="247"/>
      <c r="O66" s="247"/>
      <c r="P66" s="247"/>
      <c r="Q66" s="247"/>
      <c r="R66" s="247"/>
      <c r="S66" s="247"/>
      <c r="T66" s="247"/>
      <c r="U66" s="248"/>
    </row>
    <row r="67" spans="12:21" ht="22.5">
      <c r="L67" s="246" t="s">
        <v>323</v>
      </c>
      <c r="M67" s="247"/>
      <c r="N67" s="247"/>
      <c r="O67" s="247"/>
      <c r="P67" s="247"/>
      <c r="Q67" s="247"/>
      <c r="R67" s="247"/>
      <c r="S67" s="247"/>
      <c r="T67" s="247"/>
      <c r="U67" s="248"/>
    </row>
    <row r="68" spans="12:21" ht="22.5">
      <c r="L68" s="246" t="s">
        <v>256</v>
      </c>
      <c r="M68" s="247"/>
      <c r="N68" s="247"/>
      <c r="O68" s="247"/>
      <c r="P68" s="247"/>
      <c r="Q68" s="247"/>
      <c r="R68" s="247"/>
      <c r="S68" s="247"/>
      <c r="T68" s="247"/>
      <c r="U68" s="248"/>
    </row>
    <row r="69" spans="12:21" ht="22.5">
      <c r="L69" s="246" t="s">
        <v>257</v>
      </c>
      <c r="M69" s="247"/>
      <c r="N69" s="247"/>
      <c r="O69" s="247"/>
      <c r="P69" s="247"/>
      <c r="Q69" s="247"/>
      <c r="R69" s="247"/>
      <c r="S69" s="247"/>
      <c r="T69" s="247"/>
      <c r="U69" s="248"/>
    </row>
    <row r="70" spans="12:21" ht="22.5">
      <c r="L70" s="246" t="s">
        <v>91</v>
      </c>
      <c r="M70" s="247"/>
      <c r="N70" s="247"/>
      <c r="O70" s="247"/>
      <c r="P70" s="247"/>
      <c r="Q70" s="247"/>
      <c r="R70" s="247"/>
      <c r="S70" s="247"/>
      <c r="T70" s="247"/>
      <c r="U70" s="248"/>
    </row>
    <row r="71" spans="12:21" ht="22.5">
      <c r="L71" s="246" t="s">
        <v>92</v>
      </c>
      <c r="M71" s="247"/>
      <c r="N71" s="247"/>
      <c r="O71" s="247"/>
      <c r="P71" s="247"/>
      <c r="Q71" s="247"/>
      <c r="R71" s="247"/>
      <c r="S71" s="247"/>
      <c r="T71" s="247"/>
      <c r="U71" s="248"/>
    </row>
    <row r="72" spans="12:21" ht="22.5">
      <c r="L72" s="301" t="s">
        <v>93</v>
      </c>
      <c r="M72" s="301"/>
      <c r="N72" s="301"/>
      <c r="O72" s="301"/>
      <c r="P72" s="301"/>
      <c r="Q72" s="301"/>
      <c r="R72" s="301" t="s">
        <v>94</v>
      </c>
      <c r="S72" s="301"/>
      <c r="T72" s="301"/>
      <c r="U72" s="301"/>
    </row>
    <row r="73" spans="12:21" ht="22.5">
      <c r="L73" s="301" t="s">
        <v>95</v>
      </c>
      <c r="M73" s="301"/>
      <c r="N73" s="301"/>
      <c r="O73" s="301"/>
      <c r="P73" s="301"/>
      <c r="Q73" s="301"/>
      <c r="R73" s="301" t="s">
        <v>96</v>
      </c>
      <c r="S73" s="301"/>
      <c r="T73" s="301"/>
      <c r="U73" s="301"/>
    </row>
  </sheetData>
  <mergeCells count="180">
    <mergeCell ref="L72:Q72"/>
    <mergeCell ref="R72:U72"/>
    <mergeCell ref="L73:Q73"/>
    <mergeCell ref="R73:U73"/>
    <mergeCell ref="L64:P64"/>
    <mergeCell ref="Q64:U64"/>
    <mergeCell ref="L65:U65"/>
    <mergeCell ref="L66:U66"/>
    <mergeCell ref="L67:U67"/>
    <mergeCell ref="L68:U68"/>
    <mergeCell ref="L69:U69"/>
    <mergeCell ref="L70:U70"/>
    <mergeCell ref="L71:U71"/>
    <mergeCell ref="L54:P54"/>
    <mergeCell ref="Q54:R54"/>
    <mergeCell ref="S54:U54"/>
    <mergeCell ref="L55:P55"/>
    <mergeCell ref="Q55:R55"/>
    <mergeCell ref="S55:U55"/>
    <mergeCell ref="L56:U56"/>
    <mergeCell ref="L57:L58"/>
    <mergeCell ref="M57:M58"/>
    <mergeCell ref="N57:N58"/>
    <mergeCell ref="O57:O58"/>
    <mergeCell ref="P57:P58"/>
    <mergeCell ref="Q57:Q58"/>
    <mergeCell ref="R57:R58"/>
    <mergeCell ref="S57:T57"/>
    <mergeCell ref="U57:U58"/>
    <mergeCell ref="L47:Q47"/>
    <mergeCell ref="R47:U47"/>
    <mergeCell ref="L48:Q48"/>
    <mergeCell ref="R48:U48"/>
    <mergeCell ref="L51:M51"/>
    <mergeCell ref="N51:R53"/>
    <mergeCell ref="S51:U53"/>
    <mergeCell ref="L52:M52"/>
    <mergeCell ref="L53:M53"/>
    <mergeCell ref="L39:P39"/>
    <mergeCell ref="Q39:U39"/>
    <mergeCell ref="L40:U40"/>
    <mergeCell ref="L41:U41"/>
    <mergeCell ref="L42:U42"/>
    <mergeCell ref="L43:U43"/>
    <mergeCell ref="L44:U44"/>
    <mergeCell ref="L45:U45"/>
    <mergeCell ref="L46:U46"/>
    <mergeCell ref="L31:U31"/>
    <mergeCell ref="L32:L33"/>
    <mergeCell ref="M32:M33"/>
    <mergeCell ref="N32:N33"/>
    <mergeCell ref="O32:O33"/>
    <mergeCell ref="P32:P33"/>
    <mergeCell ref="Q32:Q33"/>
    <mergeCell ref="R32:R33"/>
    <mergeCell ref="S32:T32"/>
    <mergeCell ref="U32:U33"/>
    <mergeCell ref="L26:M26"/>
    <mergeCell ref="N26:R28"/>
    <mergeCell ref="S26:U28"/>
    <mergeCell ref="L27:M27"/>
    <mergeCell ref="L28:M28"/>
    <mergeCell ref="L29:P29"/>
    <mergeCell ref="Q29:R29"/>
    <mergeCell ref="S29:U29"/>
    <mergeCell ref="L30:P30"/>
    <mergeCell ref="Q30:R30"/>
    <mergeCell ref="S30:U30"/>
    <mergeCell ref="L21:U21"/>
    <mergeCell ref="S5:U5"/>
    <mergeCell ref="L22:Q22"/>
    <mergeCell ref="R23:U23"/>
    <mergeCell ref="L23:Q23"/>
    <mergeCell ref="R22:U22"/>
    <mergeCell ref="Q14:U14"/>
    <mergeCell ref="L14:P14"/>
    <mergeCell ref="L15:U15"/>
    <mergeCell ref="L16:U16"/>
    <mergeCell ref="L17:U17"/>
    <mergeCell ref="L18:U18"/>
    <mergeCell ref="N7:N8"/>
    <mergeCell ref="M7:M8"/>
    <mergeCell ref="L7:L8"/>
    <mergeCell ref="L6:U6"/>
    <mergeCell ref="A16:B16"/>
    <mergeCell ref="A13:B13"/>
    <mergeCell ref="A14:B14"/>
    <mergeCell ref="A15:B15"/>
    <mergeCell ref="E2:G2"/>
    <mergeCell ref="E3:G3"/>
    <mergeCell ref="F13:G15"/>
    <mergeCell ref="E13:E15"/>
    <mergeCell ref="C13:D15"/>
    <mergeCell ref="F16:G16"/>
    <mergeCell ref="C16:D16"/>
    <mergeCell ref="B4:B5"/>
    <mergeCell ref="A1:G1"/>
    <mergeCell ref="F12:G12"/>
    <mergeCell ref="C12:D12"/>
    <mergeCell ref="A12:B12"/>
    <mergeCell ref="A2:B2"/>
    <mergeCell ref="A3:B3"/>
    <mergeCell ref="C2:D2"/>
    <mergeCell ref="C3:D3"/>
    <mergeCell ref="E4:F4"/>
    <mergeCell ref="G4:G5"/>
    <mergeCell ref="D4:D5"/>
    <mergeCell ref="C4:C5"/>
    <mergeCell ref="A4:A5"/>
    <mergeCell ref="Z1:AB1"/>
    <mergeCell ref="AD1:AE1"/>
    <mergeCell ref="W2:AE2"/>
    <mergeCell ref="W3:Y3"/>
    <mergeCell ref="Z3:AB3"/>
    <mergeCell ref="AC3:AE3"/>
    <mergeCell ref="L19:U19"/>
    <mergeCell ref="L20:U20"/>
    <mergeCell ref="O7:O8"/>
    <mergeCell ref="L1:M1"/>
    <mergeCell ref="S7:T7"/>
    <mergeCell ref="U7:U8"/>
    <mergeCell ref="R7:R8"/>
    <mergeCell ref="Q7:Q8"/>
    <mergeCell ref="P7:P8"/>
    <mergeCell ref="S1:U3"/>
    <mergeCell ref="N1:R3"/>
    <mergeCell ref="L4:P4"/>
    <mergeCell ref="L5:P5"/>
    <mergeCell ref="Q4:R4"/>
    <mergeCell ref="Q5:R5"/>
    <mergeCell ref="S4:U4"/>
    <mergeCell ref="L2:M2"/>
    <mergeCell ref="L3:M3"/>
    <mergeCell ref="W9:AE9"/>
    <mergeCell ref="W10:AE10"/>
    <mergeCell ref="X15:Y15"/>
    <mergeCell ref="Z4:AB4"/>
    <mergeCell ref="AC4:AE4"/>
    <mergeCell ref="W5:AE5"/>
    <mergeCell ref="W6:AE6"/>
    <mergeCell ref="W7:Y7"/>
    <mergeCell ref="Z7:AB7"/>
    <mergeCell ref="AC7:AE7"/>
    <mergeCell ref="X19:Y19"/>
    <mergeCell ref="AA19:AE19"/>
    <mergeCell ref="X20:Y20"/>
    <mergeCell ref="W21:AE21"/>
    <mergeCell ref="AG1:AK1"/>
    <mergeCell ref="AG2:AK2"/>
    <mergeCell ref="AG3:AK3"/>
    <mergeCell ref="AG4:AH5"/>
    <mergeCell ref="AI4:AK4"/>
    <mergeCell ref="AI5:AK5"/>
    <mergeCell ref="AG6:AI6"/>
    <mergeCell ref="AJ6:AK6"/>
    <mergeCell ref="AJ7:AK7"/>
    <mergeCell ref="AJ8:AK8"/>
    <mergeCell ref="AJ9:AK9"/>
    <mergeCell ref="AJ10:AK10"/>
    <mergeCell ref="X16:Y16"/>
    <mergeCell ref="AA16:AE16"/>
    <mergeCell ref="X17:Y17"/>
    <mergeCell ref="AA17:AE17"/>
    <mergeCell ref="X18:Y18"/>
    <mergeCell ref="AA18:AE18"/>
    <mergeCell ref="Z8:AB8"/>
    <mergeCell ref="AC8:AE8"/>
    <mergeCell ref="AI15:AI16"/>
    <mergeCell ref="AH15:AH16"/>
    <mergeCell ref="AG15:AG16"/>
    <mergeCell ref="AJ17:AK17"/>
    <mergeCell ref="AJ18:AK18"/>
    <mergeCell ref="AJ19:AK19"/>
    <mergeCell ref="AG20:AK20"/>
    <mergeCell ref="AG21:AK21"/>
    <mergeCell ref="AJ11:AK11"/>
    <mergeCell ref="AK12:AK13"/>
    <mergeCell ref="AJ14:AK14"/>
    <mergeCell ref="AJ15:AK15"/>
    <mergeCell ref="AJ16:AK16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topLeftCell="C1" workbookViewId="0">
      <selection activeCell="C9" sqref="C9"/>
    </sheetView>
  </sheetViews>
  <sheetFormatPr defaultRowHeight="24"/>
  <cols>
    <col min="1" max="1" width="19" style="62" bestFit="1" customWidth="1"/>
    <col min="2" max="2" width="10.6328125" style="62" customWidth="1"/>
    <col min="3" max="3" width="23.36328125" style="62" bestFit="1" customWidth="1"/>
    <col min="4" max="4" width="15.7265625" style="62" bestFit="1" customWidth="1"/>
    <col min="5" max="5" width="20.7265625" style="62" bestFit="1" customWidth="1"/>
    <col min="6" max="6" width="12.90625" style="62" bestFit="1" customWidth="1"/>
    <col min="7" max="7" width="18" style="62" bestFit="1" customWidth="1"/>
    <col min="8" max="8" width="13.1796875" style="62" bestFit="1" customWidth="1"/>
    <col min="9" max="9" width="20.08984375" style="62" bestFit="1" customWidth="1"/>
    <col min="10" max="10" width="23.90625" style="62" bestFit="1" customWidth="1"/>
    <col min="11" max="11" width="16.54296875" style="62" bestFit="1" customWidth="1"/>
    <col min="12" max="16384" width="8.7265625" style="62"/>
  </cols>
  <sheetData>
    <row r="1" spans="1:11">
      <c r="A1" s="63" t="s">
        <v>204</v>
      </c>
      <c r="B1" s="63" t="s">
        <v>205</v>
      </c>
      <c r="C1" s="63" t="s">
        <v>432</v>
      </c>
      <c r="D1" s="63" t="s">
        <v>125</v>
      </c>
      <c r="E1" s="63" t="s">
        <v>160</v>
      </c>
      <c r="F1" s="63" t="s">
        <v>206</v>
      </c>
      <c r="G1" s="63" t="s">
        <v>111</v>
      </c>
      <c r="H1" s="63" t="s">
        <v>118</v>
      </c>
      <c r="I1" s="63" t="s">
        <v>113</v>
      </c>
      <c r="J1" s="62" t="s">
        <v>174</v>
      </c>
      <c r="K1" s="62" t="s">
        <v>133</v>
      </c>
    </row>
    <row r="2" spans="1:11">
      <c r="A2" s="64" t="s">
        <v>238</v>
      </c>
      <c r="B2" s="64"/>
      <c r="C2" s="64" t="s">
        <v>433</v>
      </c>
      <c r="D2" s="64" t="s">
        <v>251</v>
      </c>
      <c r="E2" s="64" t="s">
        <v>243</v>
      </c>
      <c r="F2" s="64" t="s">
        <v>249</v>
      </c>
      <c r="G2" s="64" t="s">
        <v>221</v>
      </c>
      <c r="H2" s="64" t="s">
        <v>215</v>
      </c>
      <c r="I2" s="64" t="s">
        <v>209</v>
      </c>
      <c r="J2" s="64" t="s">
        <v>427</v>
      </c>
      <c r="K2" s="64" t="s">
        <v>430</v>
      </c>
    </row>
    <row r="3" spans="1:11">
      <c r="A3" s="64" t="s">
        <v>236</v>
      </c>
      <c r="B3" s="64"/>
      <c r="C3" s="64"/>
      <c r="D3" s="64" t="s">
        <v>248</v>
      </c>
      <c r="E3" s="64" t="s">
        <v>229</v>
      </c>
      <c r="F3" s="64" t="s">
        <v>250</v>
      </c>
      <c r="G3" s="64" t="s">
        <v>242</v>
      </c>
      <c r="H3" s="64" t="s">
        <v>211</v>
      </c>
      <c r="I3" s="64" t="s">
        <v>208</v>
      </c>
      <c r="J3" s="64" t="s">
        <v>428</v>
      </c>
    </row>
    <row r="4" spans="1:11">
      <c r="A4" s="64" t="s">
        <v>237</v>
      </c>
      <c r="B4" s="64"/>
      <c r="D4" s="64" t="s">
        <v>247</v>
      </c>
      <c r="E4" s="64" t="s">
        <v>231</v>
      </c>
      <c r="F4" s="64" t="s">
        <v>227</v>
      </c>
      <c r="G4" s="64" t="s">
        <v>241</v>
      </c>
      <c r="H4" s="64" t="s">
        <v>216</v>
      </c>
      <c r="I4" s="64" t="s">
        <v>207</v>
      </c>
      <c r="J4" s="64" t="s">
        <v>429</v>
      </c>
    </row>
    <row r="5" spans="1:11">
      <c r="B5" s="64"/>
      <c r="C5" s="64"/>
      <c r="D5" s="365" t="s">
        <v>234</v>
      </c>
      <c r="E5" s="64" t="s">
        <v>245</v>
      </c>
      <c r="F5" s="64" t="s">
        <v>228</v>
      </c>
      <c r="G5" s="64" t="s">
        <v>220</v>
      </c>
      <c r="H5" s="64" t="s">
        <v>212</v>
      </c>
      <c r="I5" s="64" t="s">
        <v>210</v>
      </c>
    </row>
    <row r="6" spans="1:11">
      <c r="A6" s="64"/>
      <c r="B6" s="64"/>
      <c r="C6" s="64"/>
      <c r="D6" s="365" t="s">
        <v>244</v>
      </c>
      <c r="E6" s="64" t="s">
        <v>230</v>
      </c>
      <c r="F6" s="64" t="s">
        <v>226</v>
      </c>
      <c r="G6" s="64" t="s">
        <v>240</v>
      </c>
      <c r="H6" s="64" t="s">
        <v>213</v>
      </c>
      <c r="I6" s="64"/>
    </row>
    <row r="7" spans="1:11">
      <c r="A7" s="64"/>
      <c r="B7" s="64"/>
      <c r="C7" s="64"/>
      <c r="D7" s="64" t="s">
        <v>235</v>
      </c>
      <c r="E7" s="64" t="s">
        <v>232</v>
      </c>
      <c r="F7" s="64"/>
      <c r="G7" s="64" t="s">
        <v>225</v>
      </c>
      <c r="H7" s="64" t="s">
        <v>239</v>
      </c>
      <c r="I7" s="64"/>
    </row>
    <row r="8" spans="1:11">
      <c r="A8" s="64"/>
      <c r="B8" s="64"/>
      <c r="C8" s="64"/>
      <c r="D8" s="64"/>
      <c r="E8" s="64" t="s">
        <v>246</v>
      </c>
      <c r="F8" s="64"/>
      <c r="G8" s="64" t="s">
        <v>224</v>
      </c>
      <c r="H8" s="64" t="s">
        <v>214</v>
      </c>
      <c r="I8" s="64"/>
    </row>
    <row r="9" spans="1:11">
      <c r="A9" s="64"/>
      <c r="B9" s="64"/>
      <c r="C9" s="64"/>
      <c r="D9" s="64"/>
      <c r="E9" s="64" t="s">
        <v>233</v>
      </c>
      <c r="F9" s="64"/>
      <c r="G9" s="64" t="s">
        <v>223</v>
      </c>
      <c r="H9" s="64" t="s">
        <v>219</v>
      </c>
      <c r="I9" s="64"/>
    </row>
    <row r="10" spans="1:11">
      <c r="A10" s="64"/>
      <c r="B10" s="64"/>
      <c r="C10" s="64"/>
      <c r="D10" s="64"/>
      <c r="E10" s="64"/>
      <c r="F10" s="64"/>
      <c r="G10" s="64" t="s">
        <v>222</v>
      </c>
      <c r="H10" s="64" t="s">
        <v>218</v>
      </c>
      <c r="I10" s="64"/>
    </row>
    <row r="11" spans="1:11">
      <c r="A11" s="65"/>
      <c r="B11" s="65"/>
      <c r="C11" s="65"/>
      <c r="D11" s="65"/>
      <c r="E11" s="65"/>
      <c r="F11" s="65"/>
      <c r="G11" s="65"/>
      <c r="H11" s="64" t="s">
        <v>217</v>
      </c>
      <c r="I11" s="65"/>
    </row>
    <row r="12" spans="1:11">
      <c r="A12" s="155"/>
      <c r="B12" s="155"/>
      <c r="C12" s="155"/>
      <c r="D12" s="155"/>
      <c r="E12" s="155"/>
      <c r="F12" s="155"/>
      <c r="G12" s="155"/>
      <c r="H12" s="155"/>
      <c r="I12" s="155"/>
      <c r="J12" s="156"/>
      <c r="K12" s="156"/>
    </row>
    <row r="13" spans="1:11">
      <c r="A13" s="65"/>
      <c r="B13" s="65"/>
      <c r="C13" s="65"/>
      <c r="D13" s="65"/>
      <c r="E13" s="65"/>
      <c r="F13" s="65"/>
      <c r="G13" s="65"/>
      <c r="H13" s="65"/>
      <c r="I13" s="65"/>
      <c r="J13" s="65"/>
    </row>
    <row r="14" spans="1:11">
      <c r="A14" s="65"/>
      <c r="B14" s="65"/>
      <c r="C14" s="65"/>
      <c r="D14" s="65"/>
      <c r="E14" s="65"/>
      <c r="F14" s="65"/>
      <c r="G14" s="65"/>
      <c r="H14" s="65"/>
      <c r="I14" s="65"/>
    </row>
  </sheetData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topLeftCell="E1" workbookViewId="0">
      <selection activeCell="D5" sqref="D5"/>
    </sheetView>
  </sheetViews>
  <sheetFormatPr defaultRowHeight="22.5"/>
  <cols>
    <col min="1" max="1" width="18.7265625" style="45" bestFit="1" customWidth="1"/>
    <col min="2" max="2" width="13.6328125" style="45" bestFit="1" customWidth="1"/>
    <col min="3" max="3" width="2.453125" style="45" customWidth="1"/>
    <col min="4" max="4" width="18.7265625" style="45" bestFit="1" customWidth="1"/>
    <col min="5" max="5" width="20.6328125" style="45" bestFit="1" customWidth="1"/>
    <col min="6" max="6" width="2.26953125" style="45" customWidth="1"/>
    <col min="7" max="7" width="18.1796875" style="45" bestFit="1" customWidth="1"/>
    <col min="8" max="8" width="23.54296875" style="45" bestFit="1" customWidth="1"/>
    <col min="9" max="16384" width="8.7265625" style="45"/>
  </cols>
  <sheetData>
    <row r="1" spans="1:11">
      <c r="A1" s="60" t="s">
        <v>185</v>
      </c>
      <c r="B1" s="60" t="s">
        <v>132</v>
      </c>
      <c r="D1" s="60" t="s">
        <v>185</v>
      </c>
      <c r="E1" s="60" t="s">
        <v>132</v>
      </c>
      <c r="G1" s="60" t="s">
        <v>185</v>
      </c>
      <c r="H1" s="60" t="s">
        <v>132</v>
      </c>
    </row>
    <row r="2" spans="1:11">
      <c r="A2" s="46">
        <v>29000000</v>
      </c>
      <c r="B2" s="46" t="s">
        <v>178</v>
      </c>
      <c r="D2" s="46">
        <v>40000000</v>
      </c>
      <c r="E2" s="46" t="s">
        <v>187</v>
      </c>
      <c r="G2" s="46">
        <v>18000000</v>
      </c>
      <c r="H2" s="46" t="s">
        <v>194</v>
      </c>
    </row>
    <row r="3" spans="1:11">
      <c r="A3" s="46">
        <v>1000000</v>
      </c>
      <c r="B3" s="46" t="s">
        <v>179</v>
      </c>
      <c r="D3" s="46">
        <v>1000000</v>
      </c>
      <c r="E3" s="46" t="s">
        <v>188</v>
      </c>
      <c r="G3" s="46">
        <v>1000000</v>
      </c>
      <c r="H3" s="46" t="s">
        <v>195</v>
      </c>
    </row>
    <row r="4" spans="1:11">
      <c r="A4" s="46">
        <v>500000</v>
      </c>
      <c r="B4" s="46" t="s">
        <v>180</v>
      </c>
      <c r="D4" s="46">
        <v>10000000</v>
      </c>
      <c r="E4" s="46" t="s">
        <v>189</v>
      </c>
      <c r="G4" s="61" t="s">
        <v>202</v>
      </c>
      <c r="H4" s="46" t="s">
        <v>196</v>
      </c>
    </row>
    <row r="5" spans="1:11">
      <c r="A5" s="61" t="s">
        <v>186</v>
      </c>
      <c r="B5" s="46" t="s">
        <v>181</v>
      </c>
      <c r="D5" s="61">
        <f>D8-(D2+D3+D4)</f>
        <v>1100000</v>
      </c>
      <c r="E5" s="46" t="s">
        <v>190</v>
      </c>
      <c r="G5" s="46">
        <v>700000</v>
      </c>
      <c r="H5" s="46" t="s">
        <v>197</v>
      </c>
    </row>
    <row r="6" spans="1:11">
      <c r="A6" s="61">
        <f>A8-(A2+A3+A4)</f>
        <v>300000</v>
      </c>
      <c r="B6" s="46" t="s">
        <v>182</v>
      </c>
      <c r="D6" s="61" t="s">
        <v>186</v>
      </c>
      <c r="E6" s="46" t="s">
        <v>191</v>
      </c>
      <c r="G6" s="46">
        <v>300000</v>
      </c>
      <c r="H6" s="46" t="s">
        <v>198</v>
      </c>
    </row>
    <row r="7" spans="1:11">
      <c r="A7" s="61" t="s">
        <v>186</v>
      </c>
      <c r="B7" s="46" t="s">
        <v>183</v>
      </c>
      <c r="D7" s="61" t="s">
        <v>186</v>
      </c>
      <c r="E7" s="46" t="s">
        <v>192</v>
      </c>
      <c r="G7" s="61" t="s">
        <v>203</v>
      </c>
      <c r="H7" s="46" t="s">
        <v>199</v>
      </c>
    </row>
    <row r="8" spans="1:11">
      <c r="A8" s="60">
        <v>30800000</v>
      </c>
      <c r="B8" s="60" t="s">
        <v>184</v>
      </c>
      <c r="D8" s="60">
        <v>52100000</v>
      </c>
      <c r="E8" s="60" t="s">
        <v>193</v>
      </c>
      <c r="G8" s="61">
        <f>G9-(G2+G3+G5+G6)</f>
        <v>1500000</v>
      </c>
      <c r="H8" s="46" t="s">
        <v>200</v>
      </c>
    </row>
    <row r="9" spans="1:11">
      <c r="G9" s="60">
        <v>21500000</v>
      </c>
      <c r="H9" s="60" t="s">
        <v>201</v>
      </c>
    </row>
    <row r="12" spans="1:11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</row>
  </sheetData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"/>
  <sheetViews>
    <sheetView topLeftCell="A10" zoomScale="96" zoomScaleNormal="96" workbookViewId="0">
      <selection activeCell="C24" sqref="C24"/>
    </sheetView>
  </sheetViews>
  <sheetFormatPr defaultRowHeight="22.5"/>
  <cols>
    <col min="1" max="1" width="8.36328125" customWidth="1"/>
    <col min="2" max="2" width="19.26953125" customWidth="1"/>
    <col min="3" max="3" width="7.453125" bestFit="1" customWidth="1"/>
    <col min="4" max="4" width="7.08984375" bestFit="1" customWidth="1"/>
    <col min="5" max="5" width="5.36328125" style="1" bestFit="1" customWidth="1"/>
    <col min="6" max="6" width="30.54296875" style="55" bestFit="1" customWidth="1"/>
    <col min="7" max="7" width="4.54296875" style="56" bestFit="1" customWidth="1"/>
    <col min="8" max="8" width="2.1796875" customWidth="1"/>
    <col min="9" max="9" width="13.453125" style="53" bestFit="1" customWidth="1"/>
    <col min="10" max="10" width="15.26953125" style="53" bestFit="1" customWidth="1"/>
    <col min="11" max="11" width="11.36328125" style="53" bestFit="1" customWidth="1"/>
  </cols>
  <sheetData>
    <row r="1" spans="1:12" ht="24">
      <c r="A1" s="366" t="s">
        <v>160</v>
      </c>
      <c r="B1" s="370" t="s">
        <v>116</v>
      </c>
      <c r="C1" s="367" t="s">
        <v>118</v>
      </c>
      <c r="D1" s="367" t="s">
        <v>113</v>
      </c>
      <c r="E1" s="367" t="s">
        <v>174</v>
      </c>
      <c r="F1" s="368" t="s">
        <v>132</v>
      </c>
      <c r="G1" s="369" t="s">
        <v>15</v>
      </c>
    </row>
    <row r="2" spans="1:12">
      <c r="A2" s="49"/>
      <c r="B2" s="49"/>
      <c r="C2" s="49"/>
      <c r="D2" s="49">
        <v>375000</v>
      </c>
      <c r="E2" s="49"/>
      <c r="F2" s="54" t="s">
        <v>161</v>
      </c>
      <c r="G2" s="48">
        <v>1</v>
      </c>
      <c r="I2" s="57" t="s">
        <v>177</v>
      </c>
      <c r="J2" s="57" t="s">
        <v>176</v>
      </c>
      <c r="K2" s="57" t="s">
        <v>175</v>
      </c>
    </row>
    <row r="3" spans="1:12">
      <c r="A3" s="49"/>
      <c r="B3" s="49"/>
      <c r="C3" s="49"/>
      <c r="D3" s="49">
        <f>54500/109%</f>
        <v>49999.999999999993</v>
      </c>
      <c r="E3" s="49"/>
      <c r="F3" s="54" t="s">
        <v>145</v>
      </c>
      <c r="G3" s="48">
        <v>2</v>
      </c>
      <c r="I3" s="58">
        <v>545000</v>
      </c>
      <c r="J3" s="58">
        <f>545000/109%</f>
        <v>499999.99999999994</v>
      </c>
      <c r="K3" s="58">
        <f>I3-J3</f>
        <v>45000.000000000058</v>
      </c>
    </row>
    <row r="4" spans="1:12">
      <c r="A4" s="49"/>
      <c r="B4" s="49"/>
      <c r="C4" s="49"/>
      <c r="D4" s="49">
        <v>-6250</v>
      </c>
      <c r="E4" s="49"/>
      <c r="F4" s="54" t="s">
        <v>162</v>
      </c>
      <c r="G4" s="48">
        <v>3</v>
      </c>
      <c r="I4" s="58">
        <v>19075</v>
      </c>
      <c r="J4" s="58">
        <f>19075/109%</f>
        <v>17500</v>
      </c>
      <c r="K4" s="58">
        <f t="shared" ref="K4:K7" si="0">I4-J4</f>
        <v>1575</v>
      </c>
    </row>
    <row r="5" spans="1:12">
      <c r="A5" s="49"/>
      <c r="B5" s="49">
        <v>17500</v>
      </c>
      <c r="C5" s="49"/>
      <c r="D5" s="49"/>
      <c r="E5" s="49"/>
      <c r="F5" s="54" t="s">
        <v>163</v>
      </c>
      <c r="G5" s="48">
        <v>4</v>
      </c>
      <c r="I5" s="58">
        <v>272500</v>
      </c>
      <c r="J5" s="58">
        <f>272500/109%</f>
        <v>249999.99999999997</v>
      </c>
      <c r="K5" s="58">
        <f t="shared" si="0"/>
        <v>22500.000000000029</v>
      </c>
    </row>
    <row r="6" spans="1:12">
      <c r="A6" s="49"/>
      <c r="B6" s="49"/>
      <c r="C6" s="49"/>
      <c r="D6" s="49">
        <v>75000</v>
      </c>
      <c r="E6" s="49"/>
      <c r="F6" s="54" t="s">
        <v>164</v>
      </c>
      <c r="G6" s="48">
        <v>5</v>
      </c>
      <c r="I6" s="58">
        <v>4360</v>
      </c>
      <c r="J6" s="58">
        <f>4360/109%</f>
        <v>3999.9999999999995</v>
      </c>
      <c r="K6" s="58">
        <f t="shared" si="0"/>
        <v>360.00000000000045</v>
      </c>
    </row>
    <row r="7" spans="1:12">
      <c r="A7" s="49">
        <v>250000</v>
      </c>
      <c r="B7" s="49"/>
      <c r="C7" s="49"/>
      <c r="D7" s="49"/>
      <c r="E7" s="49"/>
      <c r="F7" s="54" t="s">
        <v>165</v>
      </c>
      <c r="G7" s="48">
        <v>6</v>
      </c>
      <c r="I7" s="58">
        <v>9810</v>
      </c>
      <c r="J7" s="58">
        <f>9810/109%</f>
        <v>9000</v>
      </c>
      <c r="K7" s="58">
        <f t="shared" si="0"/>
        <v>810</v>
      </c>
    </row>
    <row r="8" spans="1:12">
      <c r="A8" s="49">
        <v>4000</v>
      </c>
      <c r="B8" s="49"/>
      <c r="C8" s="49"/>
      <c r="D8" s="49"/>
      <c r="E8" s="49"/>
      <c r="F8" s="54" t="s">
        <v>166</v>
      </c>
      <c r="G8" s="48">
        <v>7</v>
      </c>
      <c r="I8" s="59">
        <f t="shared" ref="I8:J8" si="1">SUM(I3:I7)</f>
        <v>850745</v>
      </c>
      <c r="J8" s="59">
        <f t="shared" si="1"/>
        <v>780499.99999999988</v>
      </c>
      <c r="K8" s="59">
        <f>SUM(K3:K7)</f>
        <v>70245.000000000087</v>
      </c>
      <c r="L8" s="1" t="s">
        <v>156</v>
      </c>
    </row>
    <row r="9" spans="1:12">
      <c r="A9" s="49"/>
      <c r="B9" s="49"/>
      <c r="C9" s="49"/>
      <c r="D9" s="49"/>
      <c r="E9" s="49">
        <v>625</v>
      </c>
      <c r="F9" s="54" t="s">
        <v>167</v>
      </c>
      <c r="G9" s="48">
        <v>8</v>
      </c>
    </row>
    <row r="10" spans="1:12">
      <c r="A10" s="49"/>
      <c r="B10" s="49">
        <v>925000</v>
      </c>
      <c r="C10" s="49"/>
      <c r="D10" s="49"/>
      <c r="E10" s="49"/>
      <c r="F10" s="54" t="s">
        <v>168</v>
      </c>
      <c r="G10" s="48">
        <v>9</v>
      </c>
    </row>
    <row r="11" spans="1:12">
      <c r="A11" s="49">
        <v>125000</v>
      </c>
      <c r="B11" s="49"/>
      <c r="C11" s="49"/>
      <c r="D11" s="49"/>
      <c r="E11" s="49"/>
      <c r="F11" s="54" t="s">
        <v>169</v>
      </c>
      <c r="G11" s="48">
        <v>10</v>
      </c>
    </row>
    <row r="12" spans="1:12" s="165" customFormat="1">
      <c r="A12" s="159">
        <v>9000</v>
      </c>
      <c r="B12" s="159"/>
      <c r="C12" s="159"/>
      <c r="D12" s="159"/>
      <c r="E12" s="159"/>
      <c r="F12" s="162" t="s">
        <v>170</v>
      </c>
      <c r="G12" s="161">
        <v>11</v>
      </c>
      <c r="H12" s="163"/>
      <c r="I12" s="164"/>
      <c r="J12" s="164"/>
      <c r="K12" s="164"/>
    </row>
    <row r="13" spans="1:12" s="1" customFormat="1">
      <c r="A13" s="49"/>
      <c r="B13" s="49"/>
      <c r="C13" s="49">
        <v>2500</v>
      </c>
      <c r="D13" s="49"/>
      <c r="E13" s="49"/>
      <c r="F13" s="54" t="s">
        <v>171</v>
      </c>
      <c r="G13" s="48">
        <v>12</v>
      </c>
      <c r="I13" s="53"/>
      <c r="J13" s="53"/>
      <c r="K13" s="53"/>
    </row>
    <row r="14" spans="1:12" s="1" customFormat="1">
      <c r="A14" s="49"/>
      <c r="B14" s="49"/>
      <c r="C14" s="49"/>
      <c r="D14" s="49"/>
      <c r="E14" s="49">
        <v>1250</v>
      </c>
      <c r="F14" s="54" t="s">
        <v>172</v>
      </c>
      <c r="G14" s="48">
        <v>13</v>
      </c>
      <c r="I14" s="53"/>
      <c r="J14" s="53"/>
      <c r="K14" s="53"/>
    </row>
    <row r="15" spans="1:12" s="1" customFormat="1">
      <c r="A15" s="49"/>
      <c r="B15" s="49">
        <v>27250</v>
      </c>
      <c r="C15" s="49"/>
      <c r="D15" s="49"/>
      <c r="E15" s="49"/>
      <c r="F15" s="54" t="s">
        <v>173</v>
      </c>
      <c r="G15" s="48">
        <v>14</v>
      </c>
      <c r="I15" s="53"/>
      <c r="J15" s="53"/>
      <c r="K15" s="53"/>
    </row>
    <row r="16" spans="1:12">
      <c r="A16" s="50">
        <f t="shared" ref="A16:C16" si="2">SUM(A2:A15)</f>
        <v>388000</v>
      </c>
      <c r="B16" s="50">
        <f t="shared" si="2"/>
        <v>969750</v>
      </c>
      <c r="C16" s="50">
        <f t="shared" si="2"/>
        <v>2500</v>
      </c>
      <c r="D16" s="50">
        <f>SUM(D2:D15)</f>
        <v>493750</v>
      </c>
      <c r="E16" s="50">
        <f>SUM(E2:E15)</f>
        <v>1875</v>
      </c>
      <c r="F16" s="303" t="s">
        <v>156</v>
      </c>
      <c r="G16" s="303"/>
    </row>
  </sheetData>
  <mergeCells count="1">
    <mergeCell ref="F16:G16"/>
  </mergeCells>
  <pageMargins left="0.25" right="0.25" top="0.75" bottom="0.75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E16" sqref="E16"/>
    </sheetView>
  </sheetViews>
  <sheetFormatPr defaultRowHeight="22.5"/>
  <cols>
    <col min="1" max="1" width="8.36328125" style="44" customWidth="1"/>
    <col min="2" max="2" width="12.54296875" style="44" bestFit="1" customWidth="1"/>
    <col min="3" max="3" width="9" style="44" bestFit="1" customWidth="1"/>
    <col min="4" max="4" width="10.90625" style="44" bestFit="1" customWidth="1"/>
    <col min="5" max="5" width="29.54296875" style="44" customWidth="1"/>
    <col min="6" max="6" width="4.54296875" style="44" bestFit="1" customWidth="1"/>
    <col min="7" max="16384" width="8.7265625" style="44"/>
  </cols>
  <sheetData>
    <row r="1" spans="1:11">
      <c r="B1" s="47" t="s">
        <v>133</v>
      </c>
      <c r="C1" s="47" t="s">
        <v>118</v>
      </c>
      <c r="D1" s="47" t="s">
        <v>111</v>
      </c>
      <c r="E1" s="46" t="s">
        <v>132</v>
      </c>
      <c r="F1" s="48" t="s">
        <v>15</v>
      </c>
    </row>
    <row r="2" spans="1:11">
      <c r="B2" s="49">
        <v>2000000</v>
      </c>
      <c r="C2" s="49"/>
      <c r="D2" s="49"/>
      <c r="E2" s="46" t="s">
        <v>145</v>
      </c>
      <c r="F2" s="48" t="s">
        <v>134</v>
      </c>
    </row>
    <row r="3" spans="1:11">
      <c r="B3" s="49"/>
      <c r="C3" s="49"/>
      <c r="D3" s="49">
        <v>1200000</v>
      </c>
      <c r="E3" s="46" t="s">
        <v>146</v>
      </c>
      <c r="F3" s="48" t="s">
        <v>135</v>
      </c>
    </row>
    <row r="4" spans="1:11">
      <c r="B4" s="49"/>
      <c r="C4" s="49"/>
      <c r="D4" s="49">
        <v>500000</v>
      </c>
      <c r="E4" s="46" t="s">
        <v>147</v>
      </c>
      <c r="F4" s="48" t="s">
        <v>136</v>
      </c>
    </row>
    <row r="5" spans="1:11">
      <c r="B5" s="49"/>
      <c r="C5" s="49"/>
      <c r="D5" s="49">
        <v>400000</v>
      </c>
      <c r="E5" s="46" t="s">
        <v>148</v>
      </c>
      <c r="F5" s="48" t="s">
        <v>137</v>
      </c>
    </row>
    <row r="6" spans="1:11">
      <c r="B6" s="49"/>
      <c r="C6" s="49"/>
      <c r="D6" s="49">
        <v>1150000</v>
      </c>
      <c r="E6" s="46" t="s">
        <v>149</v>
      </c>
      <c r="F6" s="48" t="s">
        <v>138</v>
      </c>
    </row>
    <row r="7" spans="1:11">
      <c r="B7" s="49"/>
      <c r="C7" s="49">
        <v>200000</v>
      </c>
      <c r="D7" s="49"/>
      <c r="E7" s="46" t="s">
        <v>150</v>
      </c>
      <c r="F7" s="48" t="s">
        <v>139</v>
      </c>
    </row>
    <row r="8" spans="1:11">
      <c r="B8" s="49"/>
      <c r="C8" s="49">
        <v>350000</v>
      </c>
      <c r="D8" s="49"/>
      <c r="E8" s="46" t="s">
        <v>151</v>
      </c>
      <c r="F8" s="48" t="s">
        <v>140</v>
      </c>
    </row>
    <row r="9" spans="1:11">
      <c r="B9" s="49"/>
      <c r="C9" s="49"/>
      <c r="D9" s="49">
        <v>1350000</v>
      </c>
      <c r="E9" s="46" t="s">
        <v>152</v>
      </c>
      <c r="F9" s="48" t="s">
        <v>141</v>
      </c>
    </row>
    <row r="10" spans="1:11">
      <c r="B10" s="49"/>
      <c r="C10" s="49">
        <v>1800000</v>
      </c>
      <c r="D10" s="49"/>
      <c r="E10" s="46" t="s">
        <v>153</v>
      </c>
      <c r="F10" s="48" t="s">
        <v>142</v>
      </c>
    </row>
    <row r="11" spans="1:11">
      <c r="B11" s="49"/>
      <c r="C11" s="49">
        <v>950000</v>
      </c>
      <c r="D11" s="49"/>
      <c r="E11" s="46" t="s">
        <v>154</v>
      </c>
      <c r="F11" s="48" t="s">
        <v>143</v>
      </c>
    </row>
    <row r="12" spans="1:11">
      <c r="A12" s="151"/>
      <c r="B12" s="159"/>
      <c r="C12" s="159"/>
      <c r="D12" s="159">
        <v>8500000</v>
      </c>
      <c r="E12" s="160" t="s">
        <v>155</v>
      </c>
      <c r="F12" s="161" t="s">
        <v>144</v>
      </c>
      <c r="G12" s="151"/>
      <c r="H12" s="151"/>
      <c r="I12" s="151"/>
      <c r="J12" s="151"/>
      <c r="K12" s="151"/>
    </row>
    <row r="13" spans="1:11">
      <c r="B13" s="50">
        <f t="shared" ref="B13:C13" si="0">SUM(B2:B12)</f>
        <v>2000000</v>
      </c>
      <c r="C13" s="50">
        <f t="shared" si="0"/>
        <v>3300000</v>
      </c>
      <c r="D13" s="50">
        <f>SUM(D2:D12)</f>
        <v>13100000</v>
      </c>
      <c r="E13" s="303" t="s">
        <v>156</v>
      </c>
      <c r="F13" s="303"/>
    </row>
    <row r="14" spans="1:11" ht="23.25" thickBot="1">
      <c r="B14" s="52"/>
      <c r="C14" s="52"/>
      <c r="D14" s="52"/>
      <c r="E14" s="51"/>
      <c r="F14" s="51"/>
    </row>
    <row r="15" spans="1:11">
      <c r="C15" s="374" t="s">
        <v>158</v>
      </c>
      <c r="D15" s="374" t="s">
        <v>157</v>
      </c>
      <c r="E15" s="371" t="s">
        <v>159</v>
      </c>
    </row>
    <row r="16" spans="1:11">
      <c r="C16" s="375"/>
      <c r="D16" s="375">
        <v>13100000</v>
      </c>
      <c r="E16" s="372" t="s">
        <v>111</v>
      </c>
      <c r="F16" s="304"/>
    </row>
    <row r="17" spans="3:6">
      <c r="C17" s="375"/>
      <c r="D17" s="375">
        <v>3300000</v>
      </c>
      <c r="E17" s="372" t="s">
        <v>118</v>
      </c>
      <c r="F17" s="304"/>
    </row>
    <row r="18" spans="3:6">
      <c r="C18" s="375"/>
      <c r="D18" s="375">
        <v>2000000</v>
      </c>
      <c r="E18" s="372" t="s">
        <v>133</v>
      </c>
      <c r="F18" s="304"/>
    </row>
    <row r="19" spans="3:6" ht="23.25" thickBot="1">
      <c r="C19" s="376">
        <f>D16+D17+D18</f>
        <v>18400000</v>
      </c>
      <c r="D19" s="376"/>
      <c r="E19" s="373" t="s">
        <v>114</v>
      </c>
      <c r="F19" s="304"/>
    </row>
  </sheetData>
  <mergeCells count="2">
    <mergeCell ref="E13:F13"/>
    <mergeCell ref="F16:F19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88"/>
  <sheetViews>
    <sheetView topLeftCell="C76" workbookViewId="0">
      <selection activeCell="A87" sqref="A87:G87"/>
    </sheetView>
  </sheetViews>
  <sheetFormatPr defaultRowHeight="18"/>
  <cols>
    <col min="1" max="2" width="9.81640625" bestFit="1" customWidth="1"/>
    <col min="3" max="3" width="3.6328125" bestFit="1" customWidth="1"/>
    <col min="4" max="4" width="27.7265625" bestFit="1" customWidth="1"/>
    <col min="5" max="6" width="2.453125" bestFit="1" customWidth="1"/>
    <col min="7" max="7" width="3" bestFit="1" customWidth="1"/>
    <col min="8" max="8" width="2.26953125" customWidth="1"/>
    <col min="9" max="9" width="12" customWidth="1"/>
    <col min="10" max="10" width="11.81640625" bestFit="1" customWidth="1"/>
  </cols>
  <sheetData>
    <row r="1" spans="1:11" ht="23.25" thickBot="1">
      <c r="A1" s="324" t="s">
        <v>112</v>
      </c>
      <c r="B1" s="325"/>
      <c r="C1" s="325"/>
      <c r="D1" s="325"/>
      <c r="E1" s="325"/>
      <c r="F1" s="325"/>
      <c r="G1" s="326"/>
    </row>
    <row r="2" spans="1:11" ht="22.5">
      <c r="A2" s="314" t="s">
        <v>98</v>
      </c>
      <c r="B2" s="314" t="s">
        <v>99</v>
      </c>
      <c r="C2" s="316" t="s">
        <v>100</v>
      </c>
      <c r="D2" s="316" t="s">
        <v>51</v>
      </c>
      <c r="E2" s="318" t="s">
        <v>101</v>
      </c>
      <c r="F2" s="319"/>
      <c r="G2" s="327" t="s">
        <v>102</v>
      </c>
    </row>
    <row r="3" spans="1:11" ht="23.25" thickBot="1">
      <c r="A3" s="315"/>
      <c r="B3" s="315"/>
      <c r="C3" s="317"/>
      <c r="D3" s="317"/>
      <c r="E3" s="20" t="s">
        <v>103</v>
      </c>
      <c r="F3" s="20" t="s">
        <v>104</v>
      </c>
      <c r="G3" s="328"/>
    </row>
    <row r="4" spans="1:11" ht="22.5">
      <c r="A4" s="21"/>
      <c r="B4" s="21">
        <v>130000000</v>
      </c>
      <c r="C4" s="22"/>
      <c r="D4" s="22" t="s">
        <v>113</v>
      </c>
      <c r="E4" s="307">
        <v>4</v>
      </c>
      <c r="F4" s="307">
        <v>5</v>
      </c>
      <c r="G4" s="305"/>
    </row>
    <row r="5" spans="1:11" ht="22.5">
      <c r="A5" s="21">
        <f>B4</f>
        <v>130000000</v>
      </c>
      <c r="B5" s="21"/>
      <c r="C5" s="22"/>
      <c r="D5" s="23" t="s">
        <v>115</v>
      </c>
      <c r="E5" s="307"/>
      <c r="F5" s="307"/>
      <c r="G5" s="305"/>
    </row>
    <row r="6" spans="1:11" ht="22.5">
      <c r="A6" s="21"/>
      <c r="B6" s="21"/>
      <c r="C6" s="22"/>
      <c r="D6" s="22"/>
      <c r="E6" s="34"/>
      <c r="F6" s="34"/>
      <c r="G6" s="24"/>
    </row>
    <row r="7" spans="1:11" ht="22.5">
      <c r="A7" s="21"/>
      <c r="B7" s="21">
        <v>4000000</v>
      </c>
      <c r="C7" s="22"/>
      <c r="D7" s="22" t="s">
        <v>113</v>
      </c>
      <c r="E7" s="307">
        <v>4</v>
      </c>
      <c r="F7" s="307">
        <v>20</v>
      </c>
      <c r="G7" s="305"/>
    </row>
    <row r="8" spans="1:11" ht="22.5">
      <c r="A8" s="21">
        <f>B7</f>
        <v>4000000</v>
      </c>
      <c r="B8" s="21"/>
      <c r="C8" s="22"/>
      <c r="D8" s="23" t="s">
        <v>105</v>
      </c>
      <c r="E8" s="307"/>
      <c r="F8" s="307"/>
      <c r="G8" s="305"/>
    </row>
    <row r="9" spans="1:11" ht="22.5">
      <c r="A9" s="21"/>
      <c r="B9" s="21"/>
      <c r="C9" s="22"/>
      <c r="D9" s="22"/>
      <c r="E9" s="34"/>
      <c r="F9" s="34"/>
      <c r="G9" s="24"/>
    </row>
    <row r="10" spans="1:11" ht="22.5">
      <c r="A10" s="21"/>
      <c r="B10" s="21">
        <v>1500000</v>
      </c>
      <c r="C10" s="22"/>
      <c r="D10" s="26" t="s">
        <v>105</v>
      </c>
      <c r="E10" s="307">
        <v>4</v>
      </c>
      <c r="F10" s="307">
        <v>27</v>
      </c>
      <c r="G10" s="305"/>
    </row>
    <row r="11" spans="1:11" ht="22.5">
      <c r="A11" s="21">
        <f>B10</f>
        <v>1500000</v>
      </c>
      <c r="B11" s="21"/>
      <c r="C11" s="22"/>
      <c r="D11" s="23" t="s">
        <v>113</v>
      </c>
      <c r="E11" s="307"/>
      <c r="F11" s="307"/>
      <c r="G11" s="305"/>
    </row>
    <row r="12" spans="1:11">
      <c r="A12" s="152"/>
      <c r="B12" s="152"/>
      <c r="C12" s="153"/>
      <c r="D12" s="153"/>
      <c r="E12" s="153"/>
      <c r="F12" s="153"/>
      <c r="G12" s="153"/>
      <c r="H12" s="150"/>
      <c r="I12" s="150"/>
      <c r="J12" s="150"/>
      <c r="K12" s="150"/>
    </row>
    <row r="13" spans="1:11" ht="22.5">
      <c r="A13" s="21"/>
      <c r="B13" s="21">
        <v>2000000</v>
      </c>
      <c r="C13" s="22"/>
      <c r="D13" s="22" t="s">
        <v>113</v>
      </c>
      <c r="E13" s="307">
        <v>4</v>
      </c>
      <c r="F13" s="307">
        <v>29</v>
      </c>
      <c r="G13" s="305"/>
    </row>
    <row r="14" spans="1:11" ht="22.5">
      <c r="A14" s="21">
        <f>B13</f>
        <v>2000000</v>
      </c>
      <c r="B14" s="21"/>
      <c r="C14" s="22"/>
      <c r="D14" s="23" t="s">
        <v>105</v>
      </c>
      <c r="E14" s="307"/>
      <c r="F14" s="307"/>
      <c r="G14" s="305"/>
    </row>
    <row r="15" spans="1:11" ht="22.5">
      <c r="A15" s="21"/>
      <c r="B15" s="21"/>
      <c r="C15" s="22"/>
      <c r="D15" s="22"/>
      <c r="E15" s="34"/>
      <c r="F15" s="34"/>
      <c r="G15" s="24"/>
    </row>
    <row r="16" spans="1:11" ht="22.5">
      <c r="A16" s="21"/>
      <c r="B16" s="21">
        <v>5650000</v>
      </c>
      <c r="C16" s="22"/>
      <c r="D16" s="22" t="s">
        <v>116</v>
      </c>
      <c r="E16" s="307">
        <v>5</v>
      </c>
      <c r="F16" s="307">
        <v>5</v>
      </c>
      <c r="G16" s="305"/>
    </row>
    <row r="17" spans="1:7" ht="22.5">
      <c r="A17" s="21">
        <f>B16</f>
        <v>5650000</v>
      </c>
      <c r="B17" s="21"/>
      <c r="C17" s="22"/>
      <c r="D17" s="23" t="s">
        <v>105</v>
      </c>
      <c r="E17" s="307"/>
      <c r="F17" s="307"/>
      <c r="G17" s="305"/>
    </row>
    <row r="18" spans="1:7" ht="22.5">
      <c r="A18" s="21"/>
      <c r="B18" s="21"/>
      <c r="C18" s="22"/>
      <c r="D18" s="22"/>
      <c r="E18" s="34"/>
      <c r="F18" s="34"/>
      <c r="G18" s="24"/>
    </row>
    <row r="19" spans="1:7" ht="22.5">
      <c r="A19" s="21"/>
      <c r="B19" s="21">
        <v>7500000</v>
      </c>
      <c r="C19" s="22"/>
      <c r="D19" s="22" t="s">
        <v>116</v>
      </c>
      <c r="E19" s="307">
        <v>5</v>
      </c>
      <c r="F19" s="307">
        <v>29</v>
      </c>
      <c r="G19" s="305"/>
    </row>
    <row r="20" spans="1:7" ht="22.5">
      <c r="A20" s="21">
        <f>B19</f>
        <v>7500000</v>
      </c>
      <c r="B20" s="21"/>
      <c r="C20" s="22"/>
      <c r="D20" s="23" t="s">
        <v>105</v>
      </c>
      <c r="E20" s="307"/>
      <c r="F20" s="307"/>
      <c r="G20" s="305"/>
    </row>
    <row r="21" spans="1:7" ht="22.5">
      <c r="A21" s="21"/>
      <c r="B21" s="21"/>
      <c r="C21" s="22"/>
      <c r="D21" s="22"/>
      <c r="E21" s="34"/>
      <c r="F21" s="34"/>
      <c r="G21" s="24"/>
    </row>
    <row r="22" spans="1:7" ht="22.5">
      <c r="A22" s="21"/>
      <c r="B22" s="21">
        <v>30000000</v>
      </c>
      <c r="C22" s="22"/>
      <c r="D22" s="22" t="s">
        <v>117</v>
      </c>
      <c r="E22" s="307">
        <v>6</v>
      </c>
      <c r="F22" s="307">
        <v>1</v>
      </c>
      <c r="G22" s="305"/>
    </row>
    <row r="23" spans="1:7" ht="22.5">
      <c r="A23" s="21">
        <f>B22</f>
        <v>30000000</v>
      </c>
      <c r="B23" s="21"/>
      <c r="C23" s="22"/>
      <c r="D23" s="23" t="s">
        <v>115</v>
      </c>
      <c r="E23" s="307"/>
      <c r="F23" s="307"/>
      <c r="G23" s="305"/>
    </row>
    <row r="24" spans="1:7" ht="22.5">
      <c r="A24" s="21"/>
      <c r="B24" s="21"/>
      <c r="C24" s="22"/>
      <c r="D24" s="22"/>
      <c r="E24" s="34"/>
      <c r="F24" s="34"/>
      <c r="G24" s="24"/>
    </row>
    <row r="25" spans="1:7" ht="22.5">
      <c r="A25" s="21"/>
      <c r="B25" s="21">
        <v>8000000</v>
      </c>
      <c r="C25" s="22"/>
      <c r="D25" s="22" t="s">
        <v>116</v>
      </c>
      <c r="E25" s="307">
        <v>6</v>
      </c>
      <c r="F25" s="307">
        <v>30</v>
      </c>
      <c r="G25" s="305"/>
    </row>
    <row r="26" spans="1:7" ht="22.5">
      <c r="A26" s="21"/>
      <c r="B26" s="21">
        <v>2550000</v>
      </c>
      <c r="C26" s="22"/>
      <c r="D26" s="26" t="s">
        <v>118</v>
      </c>
      <c r="E26" s="307"/>
      <c r="F26" s="307"/>
      <c r="G26" s="305"/>
    </row>
    <row r="27" spans="1:7" ht="22.5">
      <c r="A27" s="28">
        <f>B25+B26</f>
        <v>10550000</v>
      </c>
      <c r="B27" s="25"/>
      <c r="C27" s="25"/>
      <c r="D27" s="29" t="s">
        <v>117</v>
      </c>
      <c r="E27" s="308"/>
      <c r="F27" s="308"/>
      <c r="G27" s="309"/>
    </row>
    <row r="28" spans="1:7" ht="22.5">
      <c r="A28" s="377">
        <f>SUM(A4:A27)</f>
        <v>191200000</v>
      </c>
      <c r="B28" s="377">
        <f>SUM(B4:B27)</f>
        <v>191200000</v>
      </c>
      <c r="C28" s="378"/>
      <c r="D28" s="379" t="s">
        <v>106</v>
      </c>
      <c r="E28" s="379"/>
      <c r="F28" s="379"/>
      <c r="G28" s="379"/>
    </row>
    <row r="29" spans="1:7" s="1" customFormat="1" ht="23.25" thickBot="1">
      <c r="A29" s="30"/>
      <c r="B29" s="30"/>
      <c r="C29" s="31"/>
      <c r="D29" s="10"/>
      <c r="E29" s="10"/>
      <c r="F29" s="10"/>
      <c r="G29" s="10"/>
    </row>
    <row r="30" spans="1:7" ht="23.25" thickBot="1">
      <c r="A30" s="311" t="s">
        <v>107</v>
      </c>
      <c r="B30" s="312"/>
      <c r="C30" s="312"/>
      <c r="D30" s="312"/>
      <c r="E30" s="312"/>
      <c r="F30" s="312"/>
      <c r="G30" s="313"/>
    </row>
    <row r="31" spans="1:7" ht="18" customHeight="1">
      <c r="A31" s="314" t="s">
        <v>98</v>
      </c>
      <c r="B31" s="314" t="s">
        <v>99</v>
      </c>
      <c r="C31" s="316" t="s">
        <v>100</v>
      </c>
      <c r="D31" s="316" t="s">
        <v>51</v>
      </c>
      <c r="E31" s="318" t="s">
        <v>101</v>
      </c>
      <c r="F31" s="319"/>
      <c r="G31" s="322" t="s">
        <v>102</v>
      </c>
    </row>
    <row r="32" spans="1:7" ht="14.25" customHeight="1" thickBot="1">
      <c r="A32" s="315"/>
      <c r="B32" s="315"/>
      <c r="C32" s="317"/>
      <c r="D32" s="317"/>
      <c r="E32" s="20" t="s">
        <v>103</v>
      </c>
      <c r="F32" s="20" t="s">
        <v>104</v>
      </c>
      <c r="G32" s="323"/>
    </row>
    <row r="33" spans="1:7" ht="22.5">
      <c r="A33" s="380">
        <f>A28</f>
        <v>191200000</v>
      </c>
      <c r="B33" s="380">
        <f>B28</f>
        <v>191200000</v>
      </c>
      <c r="C33" s="381"/>
      <c r="D33" s="382" t="s">
        <v>108</v>
      </c>
      <c r="E33" s="383"/>
      <c r="F33" s="383"/>
      <c r="G33" s="384"/>
    </row>
    <row r="34" spans="1:7" ht="22.5">
      <c r="A34" s="21"/>
      <c r="B34" s="21">
        <v>10550000</v>
      </c>
      <c r="C34" s="32"/>
      <c r="D34" s="26" t="s">
        <v>117</v>
      </c>
      <c r="E34" s="310">
        <v>6</v>
      </c>
      <c r="F34" s="307">
        <v>30</v>
      </c>
      <c r="G34" s="305"/>
    </row>
    <row r="35" spans="1:7" ht="22.5">
      <c r="A35" s="21">
        <f>B34</f>
        <v>10550000</v>
      </c>
      <c r="B35" s="21"/>
      <c r="C35" s="22"/>
      <c r="D35" s="23" t="s">
        <v>115</v>
      </c>
      <c r="E35" s="307"/>
      <c r="F35" s="307"/>
      <c r="G35" s="305"/>
    </row>
    <row r="36" spans="1:7" ht="22.5">
      <c r="A36" s="21"/>
      <c r="B36" s="21"/>
      <c r="C36" s="22"/>
      <c r="D36" s="22"/>
      <c r="E36" s="34"/>
      <c r="F36" s="34"/>
      <c r="G36" s="24"/>
    </row>
    <row r="37" spans="1:7" ht="22.5">
      <c r="A37" s="21"/>
      <c r="B37" s="21">
        <v>19500000</v>
      </c>
      <c r="C37" s="22"/>
      <c r="D37" s="22" t="s">
        <v>116</v>
      </c>
      <c r="E37" s="307">
        <v>7</v>
      </c>
      <c r="F37" s="307">
        <v>30</v>
      </c>
      <c r="G37" s="305"/>
    </row>
    <row r="38" spans="1:7" ht="22.5">
      <c r="A38" s="21"/>
      <c r="B38" s="21">
        <v>5000000</v>
      </c>
      <c r="C38" s="22"/>
      <c r="D38" s="26" t="s">
        <v>121</v>
      </c>
      <c r="E38" s="307"/>
      <c r="F38" s="307"/>
      <c r="G38" s="305"/>
    </row>
    <row r="39" spans="1:7" s="1" customFormat="1" ht="22.5">
      <c r="A39" s="21"/>
      <c r="B39" s="21">
        <v>3000000</v>
      </c>
      <c r="C39" s="32"/>
      <c r="D39" s="26" t="s">
        <v>122</v>
      </c>
      <c r="E39" s="310"/>
      <c r="F39" s="307"/>
      <c r="G39" s="305"/>
    </row>
    <row r="40" spans="1:7" ht="22.5">
      <c r="A40" s="21">
        <f>B37+B38+B39</f>
        <v>27500000</v>
      </c>
      <c r="B40" s="21"/>
      <c r="C40" s="32"/>
      <c r="D40" s="23" t="s">
        <v>117</v>
      </c>
      <c r="E40" s="310"/>
      <c r="F40" s="307"/>
      <c r="G40" s="305"/>
    </row>
    <row r="41" spans="1:7" s="1" customFormat="1" ht="22.5">
      <c r="A41" s="21"/>
      <c r="B41" s="21"/>
      <c r="C41" s="22"/>
      <c r="D41" s="23"/>
      <c r="E41" s="34"/>
      <c r="F41" s="34"/>
      <c r="G41" s="24"/>
    </row>
    <row r="42" spans="1:7" ht="22.5">
      <c r="A42" s="21"/>
      <c r="B42" s="21">
        <v>27500000</v>
      </c>
      <c r="C42" s="32"/>
      <c r="D42" s="26" t="s">
        <v>117</v>
      </c>
      <c r="E42" s="310">
        <v>7</v>
      </c>
      <c r="F42" s="307">
        <v>30</v>
      </c>
      <c r="G42" s="305"/>
    </row>
    <row r="43" spans="1:7" ht="22.5">
      <c r="A43" s="21">
        <f>B42</f>
        <v>27500000</v>
      </c>
      <c r="B43" s="21"/>
      <c r="C43" s="22"/>
      <c r="D43" s="23" t="s">
        <v>115</v>
      </c>
      <c r="E43" s="307"/>
      <c r="F43" s="307"/>
      <c r="G43" s="305"/>
    </row>
    <row r="44" spans="1:7" ht="22.5">
      <c r="A44" s="21"/>
      <c r="B44" s="21"/>
      <c r="C44" s="22"/>
      <c r="D44" s="22"/>
      <c r="E44" s="34"/>
      <c r="F44" s="34"/>
      <c r="G44" s="24"/>
    </row>
    <row r="45" spans="1:7" ht="22.5">
      <c r="A45" s="21"/>
      <c r="B45" s="21">
        <v>90000000</v>
      </c>
      <c r="C45" s="22"/>
      <c r="D45" s="22" t="s">
        <v>116</v>
      </c>
      <c r="E45" s="307">
        <v>8</v>
      </c>
      <c r="F45" s="307">
        <v>11</v>
      </c>
      <c r="G45" s="305"/>
    </row>
    <row r="46" spans="1:7" ht="22.5">
      <c r="A46" s="21">
        <v>22500000</v>
      </c>
      <c r="B46" s="21"/>
      <c r="C46" s="22"/>
      <c r="D46" s="23" t="s">
        <v>120</v>
      </c>
      <c r="E46" s="307"/>
      <c r="F46" s="307"/>
      <c r="G46" s="305"/>
    </row>
    <row r="47" spans="1:7" s="1" customFormat="1" ht="22.5">
      <c r="A47" s="21">
        <v>67500000</v>
      </c>
      <c r="B47" s="21"/>
      <c r="C47" s="22"/>
      <c r="D47" s="33" t="s">
        <v>119</v>
      </c>
      <c r="E47" s="307"/>
      <c r="F47" s="307"/>
      <c r="G47" s="305"/>
    </row>
    <row r="48" spans="1:7" ht="22.5">
      <c r="A48" s="21"/>
      <c r="B48" s="21"/>
      <c r="C48" s="22"/>
      <c r="D48" s="22"/>
      <c r="E48" s="34"/>
      <c r="F48" s="34"/>
      <c r="G48" s="24"/>
    </row>
    <row r="49" spans="1:7" ht="22.5">
      <c r="A49" s="21"/>
      <c r="B49" s="21">
        <v>6000000</v>
      </c>
      <c r="C49" s="22"/>
      <c r="D49" s="22" t="s">
        <v>123</v>
      </c>
      <c r="E49" s="307">
        <v>8</v>
      </c>
      <c r="F49" s="307">
        <v>30</v>
      </c>
      <c r="G49" s="24"/>
    </row>
    <row r="50" spans="1:7" ht="22.5">
      <c r="A50" s="21"/>
      <c r="B50" s="21">
        <v>19000000</v>
      </c>
      <c r="C50" s="22"/>
      <c r="D50" s="22" t="s">
        <v>116</v>
      </c>
      <c r="E50" s="307"/>
      <c r="F50" s="307"/>
      <c r="G50" s="24"/>
    </row>
    <row r="51" spans="1:7" s="1" customFormat="1" ht="22.5">
      <c r="A51" s="21">
        <f>B49+B50</f>
        <v>25000000</v>
      </c>
      <c r="B51" s="21"/>
      <c r="C51" s="22"/>
      <c r="D51" s="23" t="s">
        <v>117</v>
      </c>
      <c r="E51" s="307"/>
      <c r="F51" s="307"/>
      <c r="G51" s="23"/>
    </row>
    <row r="52" spans="1:7" ht="22.5">
      <c r="A52" s="21"/>
      <c r="B52" s="21"/>
      <c r="C52" s="22"/>
      <c r="E52" s="34"/>
      <c r="F52" s="34"/>
      <c r="G52" s="24"/>
    </row>
    <row r="53" spans="1:7" ht="22.5">
      <c r="A53" s="21"/>
      <c r="B53" s="21">
        <f>A51</f>
        <v>25000000</v>
      </c>
      <c r="C53" s="22"/>
      <c r="D53" s="26" t="s">
        <v>117</v>
      </c>
      <c r="E53" s="307">
        <v>8</v>
      </c>
      <c r="F53" s="307">
        <v>30</v>
      </c>
      <c r="G53" s="305"/>
    </row>
    <row r="54" spans="1:7" ht="22.5">
      <c r="A54" s="21">
        <f>B53</f>
        <v>25000000</v>
      </c>
      <c r="B54" s="21"/>
      <c r="C54" s="22"/>
      <c r="D54" s="23" t="s">
        <v>115</v>
      </c>
      <c r="E54" s="307"/>
      <c r="F54" s="307"/>
      <c r="G54" s="305"/>
    </row>
    <row r="55" spans="1:7" ht="16.5" customHeight="1">
      <c r="A55" s="21"/>
      <c r="B55" s="21"/>
      <c r="C55" s="22"/>
      <c r="D55" s="22"/>
      <c r="E55" s="34"/>
      <c r="F55" s="34"/>
      <c r="G55" s="24"/>
    </row>
    <row r="56" spans="1:7" ht="22.5">
      <c r="A56" s="21"/>
      <c r="B56" s="21">
        <v>1150000</v>
      </c>
      <c r="C56" s="22"/>
      <c r="D56" s="22" t="s">
        <v>124</v>
      </c>
      <c r="E56" s="307">
        <v>9</v>
      </c>
      <c r="F56" s="307">
        <v>30</v>
      </c>
      <c r="G56" s="305"/>
    </row>
    <row r="57" spans="1:7" ht="22.5">
      <c r="A57" s="21"/>
      <c r="B57" s="21">
        <v>26500000</v>
      </c>
      <c r="C57" s="22"/>
      <c r="D57" s="22" t="s">
        <v>116</v>
      </c>
      <c r="E57" s="307"/>
      <c r="F57" s="307"/>
      <c r="G57" s="305"/>
    </row>
    <row r="58" spans="1:7" ht="22.5">
      <c r="A58" s="21">
        <f>B56+B57</f>
        <v>27650000</v>
      </c>
      <c r="B58" s="21"/>
      <c r="C58" s="22"/>
      <c r="D58" s="23" t="s">
        <v>117</v>
      </c>
      <c r="E58" s="22"/>
      <c r="F58" s="22"/>
      <c r="G58" s="24"/>
    </row>
    <row r="59" spans="1:7" ht="22.5">
      <c r="A59" s="388">
        <f>SUM(A33:A58)</f>
        <v>424400000</v>
      </c>
      <c r="B59" s="388">
        <f>SUM(B33:B58)</f>
        <v>424400000</v>
      </c>
      <c r="C59" s="389"/>
      <c r="D59" s="390" t="s">
        <v>109</v>
      </c>
      <c r="E59" s="390"/>
      <c r="F59" s="390"/>
      <c r="G59" s="390"/>
    </row>
    <row r="60" spans="1:7" ht="23.25" thickBot="1">
      <c r="A60" s="385" t="s">
        <v>436</v>
      </c>
      <c r="B60" s="386"/>
      <c r="C60" s="386"/>
      <c r="D60" s="386"/>
      <c r="E60" s="386"/>
      <c r="F60" s="386"/>
      <c r="G60" s="387"/>
    </row>
    <row r="61" spans="1:7" ht="22.5">
      <c r="A61" s="314" t="s">
        <v>98</v>
      </c>
      <c r="B61" s="314" t="s">
        <v>99</v>
      </c>
      <c r="C61" s="316" t="s">
        <v>100</v>
      </c>
      <c r="D61" s="316" t="s">
        <v>51</v>
      </c>
      <c r="E61" s="318" t="s">
        <v>101</v>
      </c>
      <c r="F61" s="319"/>
      <c r="G61" s="320" t="s">
        <v>102</v>
      </c>
    </row>
    <row r="62" spans="1:7" ht="23.25" thickBot="1">
      <c r="A62" s="315"/>
      <c r="B62" s="315"/>
      <c r="C62" s="317"/>
      <c r="D62" s="317"/>
      <c r="E62" s="20" t="s">
        <v>103</v>
      </c>
      <c r="F62" s="20" t="s">
        <v>104</v>
      </c>
      <c r="G62" s="321"/>
    </row>
    <row r="63" spans="1:7" ht="22.5">
      <c r="A63" s="380">
        <f>A59</f>
        <v>424400000</v>
      </c>
      <c r="B63" s="380">
        <f>B59</f>
        <v>424400000</v>
      </c>
      <c r="C63" s="381"/>
      <c r="D63" s="382" t="s">
        <v>110</v>
      </c>
      <c r="E63" s="383"/>
      <c r="F63" s="383"/>
      <c r="G63" s="384"/>
    </row>
    <row r="64" spans="1:7" ht="22.5">
      <c r="A64" s="21"/>
      <c r="B64" s="21">
        <f>A58</f>
        <v>27650000</v>
      </c>
      <c r="C64" s="22"/>
      <c r="D64" s="26" t="s">
        <v>117</v>
      </c>
      <c r="E64" s="307">
        <v>9</v>
      </c>
      <c r="F64" s="307">
        <v>30</v>
      </c>
      <c r="G64" s="305"/>
    </row>
    <row r="65" spans="1:10" ht="22.5">
      <c r="A65" s="21">
        <f>B64</f>
        <v>27650000</v>
      </c>
      <c r="B65" s="21"/>
      <c r="C65" s="22"/>
      <c r="D65" s="23" t="s">
        <v>115</v>
      </c>
      <c r="E65" s="307"/>
      <c r="F65" s="307"/>
      <c r="G65" s="305"/>
    </row>
    <row r="66" spans="1:10" ht="22.5">
      <c r="A66" s="21"/>
      <c r="B66" s="21"/>
      <c r="C66" s="22"/>
      <c r="D66" s="22"/>
      <c r="E66" s="22"/>
      <c r="F66" s="22"/>
      <c r="G66" s="24"/>
    </row>
    <row r="67" spans="1:10" s="1" customFormat="1" ht="22.5">
      <c r="A67" s="21"/>
      <c r="B67" s="21">
        <v>12850000</v>
      </c>
      <c r="C67" s="22"/>
      <c r="D67" s="22" t="s">
        <v>116</v>
      </c>
      <c r="E67" s="307">
        <v>10</v>
      </c>
      <c r="F67" s="307">
        <v>30</v>
      </c>
      <c r="G67" s="305"/>
    </row>
    <row r="68" spans="1:10" s="1" customFormat="1" ht="22.5">
      <c r="A68" s="21"/>
      <c r="B68" s="21">
        <v>12500000</v>
      </c>
      <c r="C68" s="22"/>
      <c r="D68" s="22" t="s">
        <v>125</v>
      </c>
      <c r="E68" s="307"/>
      <c r="F68" s="307"/>
      <c r="G68" s="305"/>
    </row>
    <row r="69" spans="1:10" ht="22.5">
      <c r="A69" s="21">
        <f>B56</f>
        <v>1150000</v>
      </c>
      <c r="B69" s="21"/>
      <c r="C69" s="22"/>
      <c r="D69" s="23" t="s">
        <v>126</v>
      </c>
      <c r="E69" s="307"/>
      <c r="F69" s="307"/>
      <c r="G69" s="305"/>
    </row>
    <row r="70" spans="1:10" ht="22.5">
      <c r="A70" s="21">
        <f>B67+B68-A69</f>
        <v>24200000</v>
      </c>
      <c r="B70" s="21"/>
      <c r="C70" s="22"/>
      <c r="D70" s="23" t="s">
        <v>129</v>
      </c>
      <c r="E70" s="307"/>
      <c r="F70" s="307"/>
      <c r="G70" s="305"/>
    </row>
    <row r="71" spans="1:10" ht="22.5">
      <c r="A71" s="21"/>
      <c r="B71" s="21"/>
      <c r="C71" s="22"/>
      <c r="D71" s="22"/>
      <c r="E71" s="34"/>
      <c r="F71" s="34"/>
      <c r="G71" s="24"/>
    </row>
    <row r="72" spans="1:10" ht="22.5">
      <c r="A72" s="21"/>
      <c r="B72" s="21">
        <f>A70</f>
        <v>24200000</v>
      </c>
      <c r="C72" s="22"/>
      <c r="D72" s="26" t="s">
        <v>117</v>
      </c>
      <c r="E72" s="307">
        <v>10</v>
      </c>
      <c r="F72" s="307">
        <v>30</v>
      </c>
      <c r="G72" s="305"/>
    </row>
    <row r="73" spans="1:10" ht="22.5">
      <c r="A73" s="21">
        <f>B72</f>
        <v>24200000</v>
      </c>
      <c r="B73" s="21"/>
      <c r="C73" s="22"/>
      <c r="D73" s="23" t="s">
        <v>115</v>
      </c>
      <c r="E73" s="307"/>
      <c r="F73" s="307"/>
      <c r="G73" s="305"/>
    </row>
    <row r="74" spans="1:10" ht="22.5">
      <c r="A74" s="21"/>
      <c r="B74" s="21"/>
      <c r="C74" s="22"/>
      <c r="D74" s="22"/>
      <c r="E74" s="34"/>
      <c r="F74" s="34"/>
      <c r="G74" s="24"/>
    </row>
    <row r="75" spans="1:10" ht="22.5">
      <c r="A75" s="21"/>
      <c r="B75" s="21">
        <v>11000000</v>
      </c>
      <c r="C75" s="22"/>
      <c r="D75" s="22" t="s">
        <v>116</v>
      </c>
      <c r="E75" s="307">
        <v>11</v>
      </c>
      <c r="F75" s="307">
        <v>30</v>
      </c>
      <c r="G75" s="305"/>
      <c r="J75" s="35"/>
    </row>
    <row r="76" spans="1:10" s="1" customFormat="1" ht="22.5">
      <c r="A76" s="21"/>
      <c r="B76" s="21">
        <v>3500000</v>
      </c>
      <c r="C76" s="22"/>
      <c r="D76" s="22" t="s">
        <v>127</v>
      </c>
      <c r="E76" s="307"/>
      <c r="F76" s="307"/>
      <c r="G76" s="305"/>
    </row>
    <row r="77" spans="1:10" ht="22.5">
      <c r="A77" s="21"/>
      <c r="B77" s="21">
        <v>15500000</v>
      </c>
      <c r="C77" s="22"/>
      <c r="D77" s="26" t="s">
        <v>128</v>
      </c>
      <c r="E77" s="307"/>
      <c r="F77" s="307"/>
      <c r="G77" s="305"/>
      <c r="I77" s="306" t="s">
        <v>116</v>
      </c>
      <c r="J77" s="306"/>
    </row>
    <row r="78" spans="1:10" ht="22.5">
      <c r="A78" s="21">
        <f>B75+B76+B77</f>
        <v>30000000</v>
      </c>
      <c r="B78" s="21"/>
      <c r="C78" s="22"/>
      <c r="D78" s="23" t="s">
        <v>129</v>
      </c>
      <c r="E78" s="307"/>
      <c r="F78" s="307"/>
      <c r="G78" s="305"/>
      <c r="I78" s="36"/>
      <c r="J78" s="37">
        <f>B16</f>
        <v>5650000</v>
      </c>
    </row>
    <row r="79" spans="1:10" ht="22.5">
      <c r="A79" s="21"/>
      <c r="B79" s="21"/>
      <c r="C79" s="22"/>
      <c r="D79" s="27"/>
      <c r="E79" s="24"/>
      <c r="F79" s="24"/>
      <c r="G79" s="24"/>
      <c r="I79" s="36"/>
      <c r="J79" s="38">
        <f>B19</f>
        <v>7500000</v>
      </c>
    </row>
    <row r="80" spans="1:10" ht="22.5">
      <c r="A80" s="21"/>
      <c r="B80" s="21">
        <v>2450000</v>
      </c>
      <c r="C80" s="22"/>
      <c r="D80" s="22" t="s">
        <v>130</v>
      </c>
      <c r="E80" s="307">
        <v>12</v>
      </c>
      <c r="F80" s="307">
        <v>19</v>
      </c>
      <c r="G80" s="305"/>
      <c r="I80" s="36"/>
      <c r="J80" s="38">
        <f>B25</f>
        <v>8000000</v>
      </c>
    </row>
    <row r="81" spans="1:10" ht="22.5">
      <c r="A81" s="21">
        <f>B80</f>
        <v>2450000</v>
      </c>
      <c r="B81" s="21"/>
      <c r="C81" s="22"/>
      <c r="D81" s="23" t="s">
        <v>105</v>
      </c>
      <c r="E81" s="307"/>
      <c r="F81" s="307"/>
      <c r="G81" s="305"/>
      <c r="I81" s="36"/>
      <c r="J81" s="38">
        <f>B37</f>
        <v>19500000</v>
      </c>
    </row>
    <row r="82" spans="1:10" ht="22.5">
      <c r="A82" s="21"/>
      <c r="B82" s="21"/>
      <c r="C82" s="22"/>
      <c r="D82" s="23"/>
      <c r="E82" s="24"/>
      <c r="F82" s="24"/>
      <c r="G82" s="24"/>
      <c r="I82" s="36"/>
      <c r="J82" s="38">
        <f>B45</f>
        <v>90000000</v>
      </c>
    </row>
    <row r="83" spans="1:10" ht="22.5">
      <c r="A83" s="21"/>
      <c r="B83" s="21">
        <f>J87</f>
        <v>200000000</v>
      </c>
      <c r="C83" s="22"/>
      <c r="D83" s="22" t="s">
        <v>111</v>
      </c>
      <c r="E83" s="305">
        <v>12</v>
      </c>
      <c r="F83" s="305">
        <v>19</v>
      </c>
      <c r="G83" s="305"/>
      <c r="I83" s="36"/>
      <c r="J83" s="38">
        <f>B50</f>
        <v>19000000</v>
      </c>
    </row>
    <row r="84" spans="1:10" ht="22.5">
      <c r="A84" s="21">
        <f>B83</f>
        <v>200000000</v>
      </c>
      <c r="B84" s="21"/>
      <c r="C84" s="22"/>
      <c r="D84" s="23" t="s">
        <v>116</v>
      </c>
      <c r="E84" s="305"/>
      <c r="F84" s="305"/>
      <c r="G84" s="305"/>
      <c r="I84" s="36"/>
      <c r="J84" s="38">
        <f>B57</f>
        <v>26500000</v>
      </c>
    </row>
    <row r="85" spans="1:10" ht="22.5">
      <c r="A85" s="21"/>
      <c r="B85" s="21"/>
      <c r="C85" s="22"/>
      <c r="D85" s="23"/>
      <c r="E85" s="24"/>
      <c r="F85" s="24"/>
      <c r="G85" s="24"/>
      <c r="I85" s="36"/>
      <c r="J85" s="38">
        <f>B67</f>
        <v>12850000</v>
      </c>
    </row>
    <row r="86" spans="1:10" ht="22.5">
      <c r="A86" s="41"/>
      <c r="B86" s="41"/>
      <c r="C86" s="25"/>
      <c r="D86" s="29"/>
      <c r="E86" s="42"/>
      <c r="F86" s="42"/>
      <c r="G86" s="42"/>
      <c r="I86" s="39"/>
      <c r="J86" s="40">
        <f>B75</f>
        <v>11000000</v>
      </c>
    </row>
    <row r="87" spans="1:10" ht="23.25" thickBot="1">
      <c r="A87" s="388">
        <f>SUM(A63:A86)</f>
        <v>734050000</v>
      </c>
      <c r="B87" s="388">
        <f>SUM(B63:B86)</f>
        <v>734050000</v>
      </c>
      <c r="C87" s="389"/>
      <c r="D87" s="390" t="s">
        <v>131</v>
      </c>
      <c r="E87" s="390"/>
      <c r="F87" s="390"/>
      <c r="G87" s="390"/>
      <c r="I87" s="36"/>
      <c r="J87" s="43">
        <f>SUM(J78:J86)</f>
        <v>200000000</v>
      </c>
    </row>
    <row r="88" spans="1:10" ht="18.75" thickTop="1"/>
  </sheetData>
  <mergeCells count="89">
    <mergeCell ref="A1:G1"/>
    <mergeCell ref="A2:A3"/>
    <mergeCell ref="B2:B3"/>
    <mergeCell ref="C2:C3"/>
    <mergeCell ref="D2:D3"/>
    <mergeCell ref="E2:F2"/>
    <mergeCell ref="G2:G3"/>
    <mergeCell ref="E4:E5"/>
    <mergeCell ref="F4:F5"/>
    <mergeCell ref="G4:G5"/>
    <mergeCell ref="E7:E8"/>
    <mergeCell ref="F7:F8"/>
    <mergeCell ref="G7:G8"/>
    <mergeCell ref="E10:E11"/>
    <mergeCell ref="F10:F11"/>
    <mergeCell ref="G10:G11"/>
    <mergeCell ref="E13:E14"/>
    <mergeCell ref="F13:F14"/>
    <mergeCell ref="G13:G14"/>
    <mergeCell ref="E22:E23"/>
    <mergeCell ref="F22:F23"/>
    <mergeCell ref="G22:G23"/>
    <mergeCell ref="E16:E17"/>
    <mergeCell ref="F16:F17"/>
    <mergeCell ref="G16:G17"/>
    <mergeCell ref="E19:E20"/>
    <mergeCell ref="F19:F20"/>
    <mergeCell ref="G19:G20"/>
    <mergeCell ref="D28:G28"/>
    <mergeCell ref="A30:G30"/>
    <mergeCell ref="A31:A32"/>
    <mergeCell ref="B31:B32"/>
    <mergeCell ref="C31:C32"/>
    <mergeCell ref="D31:D32"/>
    <mergeCell ref="E31:F31"/>
    <mergeCell ref="G31:G32"/>
    <mergeCell ref="E42:E43"/>
    <mergeCell ref="F42:F43"/>
    <mergeCell ref="G42:G43"/>
    <mergeCell ref="D33:G33"/>
    <mergeCell ref="E34:E35"/>
    <mergeCell ref="F34:F35"/>
    <mergeCell ref="G34:G35"/>
    <mergeCell ref="E56:E57"/>
    <mergeCell ref="F56:F57"/>
    <mergeCell ref="G56:G57"/>
    <mergeCell ref="E53:E54"/>
    <mergeCell ref="F53:F54"/>
    <mergeCell ref="G53:G54"/>
    <mergeCell ref="F64:F65"/>
    <mergeCell ref="G64:G65"/>
    <mergeCell ref="D59:G59"/>
    <mergeCell ref="A60:G60"/>
    <mergeCell ref="A61:A62"/>
    <mergeCell ref="B61:B62"/>
    <mergeCell ref="C61:C62"/>
    <mergeCell ref="D61:D62"/>
    <mergeCell ref="E61:F61"/>
    <mergeCell ref="G61:G62"/>
    <mergeCell ref="E72:E73"/>
    <mergeCell ref="F72:F73"/>
    <mergeCell ref="G72:G73"/>
    <mergeCell ref="E75:E78"/>
    <mergeCell ref="F75:F78"/>
    <mergeCell ref="G75:G78"/>
    <mergeCell ref="G45:G47"/>
    <mergeCell ref="F67:F70"/>
    <mergeCell ref="E67:E70"/>
    <mergeCell ref="G67:G70"/>
    <mergeCell ref="F25:F27"/>
    <mergeCell ref="E25:E27"/>
    <mergeCell ref="G25:G27"/>
    <mergeCell ref="F37:F40"/>
    <mergeCell ref="E37:E40"/>
    <mergeCell ref="G37:G40"/>
    <mergeCell ref="F45:F47"/>
    <mergeCell ref="E45:E47"/>
    <mergeCell ref="F49:F51"/>
    <mergeCell ref="E49:E51"/>
    <mergeCell ref="D63:G63"/>
    <mergeCell ref="E64:E65"/>
    <mergeCell ref="E83:E84"/>
    <mergeCell ref="F83:F84"/>
    <mergeCell ref="G83:G84"/>
    <mergeCell ref="I77:J77"/>
    <mergeCell ref="D87:G87"/>
    <mergeCell ref="E80:E81"/>
    <mergeCell ref="F80:F81"/>
    <mergeCell ref="G80:G81"/>
  </mergeCells>
  <pageMargins left="0.25" right="0.25" top="0.75" bottom="0.75" header="0.3" footer="0.3"/>
  <pageSetup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6"/>
  <sheetViews>
    <sheetView topLeftCell="A40" workbookViewId="0">
      <selection activeCell="H15" sqref="H15"/>
    </sheetView>
  </sheetViews>
  <sheetFormatPr defaultRowHeight="22.5"/>
  <cols>
    <col min="1" max="1" width="8.36328125" style="102" customWidth="1"/>
    <col min="2" max="2" width="8.81640625" style="102" bestFit="1" customWidth="1"/>
    <col min="3" max="3" width="8.7265625" style="102"/>
    <col min="4" max="4" width="27.6328125" style="102" customWidth="1"/>
    <col min="5" max="5" width="5" style="102" bestFit="1" customWidth="1"/>
    <col min="6" max="6" width="3.453125" style="102" bestFit="1" customWidth="1"/>
    <col min="7" max="16384" width="8.7265625" style="102"/>
  </cols>
  <sheetData>
    <row r="1" spans="1:11">
      <c r="A1" s="329" t="s">
        <v>328</v>
      </c>
      <c r="B1" s="330"/>
      <c r="C1" s="330"/>
      <c r="D1" s="330"/>
      <c r="E1" s="330"/>
      <c r="F1" s="331"/>
    </row>
    <row r="2" spans="1:11" ht="29.25" customHeight="1" thickBot="1">
      <c r="A2" s="332" t="s">
        <v>329</v>
      </c>
      <c r="B2" s="333"/>
      <c r="C2" s="333"/>
      <c r="D2" s="334"/>
      <c r="E2" s="333"/>
      <c r="F2" s="335"/>
    </row>
    <row r="3" spans="1:11" ht="38.25" thickBot="1">
      <c r="A3" s="107" t="s">
        <v>98</v>
      </c>
      <c r="B3" s="108" t="s">
        <v>99</v>
      </c>
      <c r="C3" s="109" t="s">
        <v>324</v>
      </c>
      <c r="D3" s="110" t="s">
        <v>51</v>
      </c>
      <c r="E3" s="108" t="s">
        <v>325</v>
      </c>
      <c r="F3" s="108" t="s">
        <v>15</v>
      </c>
    </row>
    <row r="4" spans="1:11">
      <c r="A4" s="111"/>
      <c r="B4" s="111">
        <v>7200000</v>
      </c>
      <c r="C4" s="329"/>
      <c r="D4" s="112" t="s">
        <v>330</v>
      </c>
      <c r="E4" s="331"/>
      <c r="F4" s="113">
        <v>1</v>
      </c>
    </row>
    <row r="5" spans="1:11">
      <c r="A5" s="111"/>
      <c r="B5" s="111">
        <f>B4*9%</f>
        <v>648000</v>
      </c>
      <c r="C5" s="336"/>
      <c r="D5" s="112" t="s">
        <v>331</v>
      </c>
      <c r="E5" s="337"/>
      <c r="F5" s="113">
        <v>2</v>
      </c>
    </row>
    <row r="6" spans="1:11" ht="23.25" thickBot="1">
      <c r="A6" s="114">
        <f>B4+B5</f>
        <v>7848000</v>
      </c>
      <c r="B6" s="114"/>
      <c r="C6" s="332"/>
      <c r="D6" s="117" t="s">
        <v>333</v>
      </c>
      <c r="E6" s="335"/>
      <c r="F6" s="116">
        <v>3</v>
      </c>
    </row>
    <row r="7" spans="1:11" ht="23.25" thickBot="1">
      <c r="A7" s="106">
        <f>SUM(A4:A6)</f>
        <v>7848000</v>
      </c>
      <c r="B7" s="106">
        <f>SUM(B4:B6)</f>
        <v>7848000</v>
      </c>
      <c r="C7" s="338" t="s">
        <v>156</v>
      </c>
      <c r="D7" s="339"/>
      <c r="E7" s="340"/>
      <c r="F7" s="341"/>
    </row>
    <row r="8" spans="1:11" ht="23.25" thickBot="1">
      <c r="A8" s="345" t="s">
        <v>332</v>
      </c>
      <c r="B8" s="346"/>
      <c r="C8" s="346"/>
      <c r="D8" s="346"/>
      <c r="E8" s="346"/>
      <c r="F8" s="347"/>
    </row>
    <row r="9" spans="1:11" ht="23.25" thickBot="1">
      <c r="A9" s="348" t="s">
        <v>327</v>
      </c>
      <c r="B9" s="349"/>
      <c r="C9" s="349"/>
      <c r="D9" s="349"/>
      <c r="E9" s="349"/>
      <c r="F9" s="350"/>
    </row>
    <row r="10" spans="1:11" ht="23.25" thickBot="1"/>
    <row r="11" spans="1:11" ht="22.5" customHeight="1">
      <c r="A11" s="342" t="s">
        <v>353</v>
      </c>
      <c r="B11" s="343"/>
      <c r="C11" s="343"/>
      <c r="D11" s="343"/>
      <c r="E11" s="343"/>
      <c r="F11" s="344"/>
    </row>
    <row r="12" spans="1:11" s="409" customFormat="1" ht="29.25" customHeight="1" thickBot="1">
      <c r="A12" s="405" t="s">
        <v>335</v>
      </c>
      <c r="B12" s="406"/>
      <c r="C12" s="406"/>
      <c r="D12" s="406"/>
      <c r="E12" s="406"/>
      <c r="F12" s="407"/>
      <c r="G12" s="408"/>
      <c r="H12" s="408"/>
      <c r="I12" s="408"/>
      <c r="J12" s="408"/>
      <c r="K12" s="408"/>
    </row>
    <row r="13" spans="1:11" ht="23.25" thickBot="1">
      <c r="A13" s="391" t="s">
        <v>98</v>
      </c>
      <c r="B13" s="392" t="s">
        <v>99</v>
      </c>
      <c r="C13" s="392" t="s">
        <v>324</v>
      </c>
      <c r="D13" s="392" t="s">
        <v>51</v>
      </c>
      <c r="E13" s="392" t="s">
        <v>325</v>
      </c>
      <c r="F13" s="393" t="s">
        <v>15</v>
      </c>
    </row>
    <row r="14" spans="1:11">
      <c r="A14" s="394"/>
      <c r="B14" s="111">
        <v>3600000</v>
      </c>
      <c r="C14" s="190"/>
      <c r="D14" s="112" t="s">
        <v>330</v>
      </c>
      <c r="E14" s="187"/>
      <c r="F14" s="395">
        <v>1</v>
      </c>
    </row>
    <row r="15" spans="1:11">
      <c r="A15" s="394"/>
      <c r="B15" s="111">
        <f>B14*9%</f>
        <v>324000</v>
      </c>
      <c r="C15" s="191"/>
      <c r="D15" s="112" t="s">
        <v>331</v>
      </c>
      <c r="E15" s="188"/>
      <c r="F15" s="395">
        <v>2</v>
      </c>
    </row>
    <row r="16" spans="1:11" ht="23.25" thickBot="1">
      <c r="A16" s="396">
        <f>B14+B15</f>
        <v>3924000</v>
      </c>
      <c r="B16" s="114"/>
      <c r="C16" s="192"/>
      <c r="D16" s="117" t="s">
        <v>333</v>
      </c>
      <c r="E16" s="189"/>
      <c r="F16" s="397">
        <v>3</v>
      </c>
    </row>
    <row r="17" spans="1:6" ht="22.5" customHeight="1" thickBot="1">
      <c r="A17" s="398">
        <f>SUM(A14:A16)</f>
        <v>3924000</v>
      </c>
      <c r="B17" s="193">
        <f>SUM(B14:B16)</f>
        <v>3924000</v>
      </c>
      <c r="C17" s="351" t="s">
        <v>156</v>
      </c>
      <c r="D17" s="339"/>
      <c r="E17" s="339"/>
      <c r="F17" s="399"/>
    </row>
    <row r="18" spans="1:6" ht="23.25" customHeight="1" thickBot="1">
      <c r="A18" s="400" t="s">
        <v>336</v>
      </c>
      <c r="B18" s="346"/>
      <c r="C18" s="346"/>
      <c r="D18" s="346"/>
      <c r="E18" s="346"/>
      <c r="F18" s="401"/>
    </row>
    <row r="19" spans="1:6" ht="23.25" customHeight="1" thickBot="1">
      <c r="A19" s="402" t="s">
        <v>327</v>
      </c>
      <c r="B19" s="403"/>
      <c r="C19" s="403"/>
      <c r="D19" s="403"/>
      <c r="E19" s="403"/>
      <c r="F19" s="404"/>
    </row>
    <row r="20" spans="1:6" ht="23.25" thickBot="1">
      <c r="A20" s="105"/>
    </row>
    <row r="21" spans="1:6" ht="22.5" customHeight="1">
      <c r="A21" s="342" t="s">
        <v>354</v>
      </c>
      <c r="B21" s="343"/>
      <c r="C21" s="343"/>
      <c r="D21" s="343"/>
      <c r="E21" s="343"/>
      <c r="F21" s="344"/>
    </row>
    <row r="22" spans="1:6" ht="23.25" thickBot="1">
      <c r="A22" s="352" t="s">
        <v>352</v>
      </c>
      <c r="B22" s="353"/>
      <c r="C22" s="353"/>
      <c r="D22" s="353"/>
      <c r="E22" s="353"/>
      <c r="F22" s="354"/>
    </row>
    <row r="23" spans="1:6" ht="23.25" thickBot="1">
      <c r="A23" s="103" t="s">
        <v>98</v>
      </c>
      <c r="B23" s="104" t="s">
        <v>99</v>
      </c>
      <c r="C23" s="104" t="s">
        <v>324</v>
      </c>
      <c r="D23" s="104" t="s">
        <v>51</v>
      </c>
      <c r="E23" s="104" t="s">
        <v>325</v>
      </c>
      <c r="F23" s="104" t="s">
        <v>15</v>
      </c>
    </row>
    <row r="24" spans="1:6">
      <c r="A24" s="111"/>
      <c r="B24" s="111">
        <v>4800000</v>
      </c>
      <c r="C24" s="329"/>
      <c r="D24" s="112" t="s">
        <v>330</v>
      </c>
      <c r="E24" s="331"/>
      <c r="F24" s="113">
        <v>1</v>
      </c>
    </row>
    <row r="25" spans="1:6">
      <c r="A25" s="111"/>
      <c r="B25" s="111">
        <f>B24*9%</f>
        <v>432000</v>
      </c>
      <c r="C25" s="336"/>
      <c r="D25" s="112" t="s">
        <v>331</v>
      </c>
      <c r="E25" s="337"/>
      <c r="F25" s="113">
        <v>2</v>
      </c>
    </row>
    <row r="26" spans="1:6" ht="23.25" thickBot="1">
      <c r="A26" s="114">
        <f>B24+B25</f>
        <v>5232000</v>
      </c>
      <c r="B26" s="114"/>
      <c r="C26" s="332"/>
      <c r="D26" s="117" t="s">
        <v>333</v>
      </c>
      <c r="E26" s="335"/>
      <c r="F26" s="116">
        <v>3</v>
      </c>
    </row>
    <row r="27" spans="1:6" ht="22.5" customHeight="1" thickBot="1">
      <c r="A27" s="106">
        <f>SUM(A24:A26)</f>
        <v>5232000</v>
      </c>
      <c r="B27" s="106">
        <f>SUM(B24:B26)</f>
        <v>5232000</v>
      </c>
      <c r="C27" s="338" t="s">
        <v>156</v>
      </c>
      <c r="D27" s="339"/>
      <c r="E27" s="340"/>
      <c r="F27" s="341"/>
    </row>
    <row r="28" spans="1:6" ht="23.25" thickBot="1">
      <c r="A28" s="345" t="s">
        <v>334</v>
      </c>
      <c r="B28" s="346"/>
      <c r="C28" s="346"/>
      <c r="D28" s="346"/>
      <c r="E28" s="346"/>
      <c r="F28" s="347"/>
    </row>
    <row r="29" spans="1:6" ht="23.25" customHeight="1" thickBot="1">
      <c r="A29" s="348" t="s">
        <v>327</v>
      </c>
      <c r="B29" s="349"/>
      <c r="C29" s="349"/>
      <c r="D29" s="349"/>
      <c r="E29" s="349"/>
      <c r="F29" s="350"/>
    </row>
    <row r="30" spans="1:6" ht="23.25" thickBot="1">
      <c r="A30" s="105"/>
    </row>
    <row r="31" spans="1:6" ht="28.5" customHeight="1">
      <c r="A31" s="342" t="s">
        <v>337</v>
      </c>
      <c r="B31" s="343"/>
      <c r="C31" s="343"/>
      <c r="D31" s="343"/>
      <c r="E31" s="343"/>
      <c r="F31" s="344"/>
    </row>
    <row r="32" spans="1:6" ht="29.25" customHeight="1" thickBot="1">
      <c r="A32" s="352" t="s">
        <v>338</v>
      </c>
      <c r="B32" s="353"/>
      <c r="C32" s="353"/>
      <c r="D32" s="353"/>
      <c r="E32" s="353"/>
      <c r="F32" s="354"/>
    </row>
    <row r="33" spans="1:6" ht="23.25" thickBot="1">
      <c r="A33" s="103" t="s">
        <v>98</v>
      </c>
      <c r="B33" s="104" t="s">
        <v>99</v>
      </c>
      <c r="C33" s="104" t="s">
        <v>324</v>
      </c>
      <c r="D33" s="104" t="s">
        <v>51</v>
      </c>
      <c r="E33" s="104" t="s">
        <v>325</v>
      </c>
      <c r="F33" s="104" t="s">
        <v>15</v>
      </c>
    </row>
    <row r="34" spans="1:6">
      <c r="A34" s="111"/>
      <c r="B34" s="111">
        <v>1800000</v>
      </c>
      <c r="C34" s="329"/>
      <c r="D34" s="112" t="s">
        <v>330</v>
      </c>
      <c r="E34" s="331"/>
      <c r="F34" s="113">
        <v>1</v>
      </c>
    </row>
    <row r="35" spans="1:6">
      <c r="A35" s="111"/>
      <c r="B35" s="111">
        <f>B34*9%</f>
        <v>162000</v>
      </c>
      <c r="C35" s="336"/>
      <c r="D35" s="112" t="s">
        <v>331</v>
      </c>
      <c r="E35" s="337"/>
      <c r="F35" s="113">
        <v>2</v>
      </c>
    </row>
    <row r="36" spans="1:6" ht="23.25" thickBot="1">
      <c r="A36" s="114">
        <f>B34+B35</f>
        <v>1962000</v>
      </c>
      <c r="B36" s="114"/>
      <c r="C36" s="332"/>
      <c r="D36" s="117" t="s">
        <v>333</v>
      </c>
      <c r="E36" s="335"/>
      <c r="F36" s="116">
        <v>3</v>
      </c>
    </row>
    <row r="37" spans="1:6" ht="23.25" customHeight="1" thickBot="1">
      <c r="A37" s="106">
        <f>SUM(A34:A36)</f>
        <v>1962000</v>
      </c>
      <c r="B37" s="106">
        <f>SUM(B34:B36)</f>
        <v>1962000</v>
      </c>
      <c r="C37" s="338" t="s">
        <v>156</v>
      </c>
      <c r="D37" s="339"/>
      <c r="E37" s="340"/>
      <c r="F37" s="341"/>
    </row>
    <row r="38" spans="1:6" ht="23.25" customHeight="1" thickBot="1">
      <c r="A38" s="345" t="s">
        <v>339</v>
      </c>
      <c r="B38" s="346"/>
      <c r="C38" s="346"/>
      <c r="D38" s="346"/>
      <c r="E38" s="346"/>
      <c r="F38" s="347"/>
    </row>
    <row r="39" spans="1:6" ht="23.25" thickBot="1">
      <c r="A39" s="348" t="s">
        <v>327</v>
      </c>
      <c r="B39" s="349"/>
      <c r="C39" s="349"/>
      <c r="D39" s="349"/>
      <c r="E39" s="349"/>
      <c r="F39" s="350"/>
    </row>
    <row r="40" spans="1:6" ht="22.5" customHeight="1" thickBot="1">
      <c r="A40"/>
      <c r="B40"/>
      <c r="C40"/>
      <c r="D40"/>
      <c r="E40"/>
      <c r="F40"/>
    </row>
    <row r="41" spans="1:6" ht="29.25" customHeight="1">
      <c r="A41" s="342" t="s">
        <v>340</v>
      </c>
      <c r="B41" s="343"/>
      <c r="C41" s="343"/>
      <c r="D41" s="343"/>
      <c r="E41" s="343"/>
      <c r="F41" s="344"/>
    </row>
    <row r="42" spans="1:6" ht="23.25" thickBot="1">
      <c r="A42" s="352" t="s">
        <v>341</v>
      </c>
      <c r="B42" s="353"/>
      <c r="C42" s="353"/>
      <c r="D42" s="353"/>
      <c r="E42" s="353"/>
      <c r="F42" s="354"/>
    </row>
    <row r="43" spans="1:6" ht="23.25" thickBot="1">
      <c r="A43" s="103" t="s">
        <v>98</v>
      </c>
      <c r="B43" s="104" t="s">
        <v>99</v>
      </c>
      <c r="C43" s="104" t="s">
        <v>324</v>
      </c>
      <c r="D43" s="104" t="s">
        <v>51</v>
      </c>
      <c r="E43" s="104" t="s">
        <v>325</v>
      </c>
      <c r="F43" s="104" t="s">
        <v>15</v>
      </c>
    </row>
    <row r="44" spans="1:6">
      <c r="A44" s="111"/>
      <c r="B44" s="111">
        <v>1200000</v>
      </c>
      <c r="C44" s="329"/>
      <c r="D44" s="112" t="s">
        <v>330</v>
      </c>
      <c r="E44" s="331"/>
      <c r="F44" s="113">
        <v>1</v>
      </c>
    </row>
    <row r="45" spans="1:6">
      <c r="A45" s="111"/>
      <c r="B45" s="111">
        <f>B44*9%</f>
        <v>108000</v>
      </c>
      <c r="C45" s="336"/>
      <c r="D45" s="112" t="s">
        <v>331</v>
      </c>
      <c r="E45" s="337"/>
      <c r="F45" s="113">
        <v>2</v>
      </c>
    </row>
    <row r="46" spans="1:6" ht="23.25" thickBot="1">
      <c r="A46" s="114">
        <f>B44+B45</f>
        <v>1308000</v>
      </c>
      <c r="B46" s="114"/>
      <c r="C46" s="332"/>
      <c r="D46" s="117" t="s">
        <v>333</v>
      </c>
      <c r="E46" s="335"/>
      <c r="F46" s="116">
        <v>3</v>
      </c>
    </row>
    <row r="47" spans="1:6" ht="23.25" thickBot="1">
      <c r="A47" s="106">
        <f>SUM(A44:A46)</f>
        <v>1308000</v>
      </c>
      <c r="B47" s="106">
        <f>SUM(B44:B46)</f>
        <v>1308000</v>
      </c>
      <c r="C47" s="338" t="s">
        <v>156</v>
      </c>
      <c r="D47" s="339"/>
      <c r="E47" s="340"/>
      <c r="F47" s="341"/>
    </row>
    <row r="48" spans="1:6" ht="23.25" thickBot="1">
      <c r="A48" s="345" t="s">
        <v>342</v>
      </c>
      <c r="B48" s="346"/>
      <c r="C48" s="346"/>
      <c r="D48" s="346"/>
      <c r="E48" s="346"/>
      <c r="F48" s="347"/>
    </row>
    <row r="49" spans="1:6" ht="23.25" thickBot="1">
      <c r="A49" s="348" t="s">
        <v>327</v>
      </c>
      <c r="B49" s="349"/>
      <c r="C49" s="349"/>
      <c r="D49" s="349"/>
      <c r="E49" s="349"/>
      <c r="F49" s="350"/>
    </row>
    <row r="50" spans="1:6" ht="28.5" customHeight="1" thickBot="1">
      <c r="A50"/>
      <c r="B50"/>
      <c r="C50"/>
      <c r="D50"/>
      <c r="E50"/>
      <c r="F50"/>
    </row>
    <row r="51" spans="1:6">
      <c r="A51" s="342" t="s">
        <v>343</v>
      </c>
      <c r="B51" s="343"/>
      <c r="C51" s="343"/>
      <c r="D51" s="343"/>
      <c r="E51" s="343"/>
      <c r="F51" s="344"/>
    </row>
    <row r="52" spans="1:6" ht="23.25" thickBot="1">
      <c r="A52" s="352" t="s">
        <v>344</v>
      </c>
      <c r="B52" s="353"/>
      <c r="C52" s="353"/>
      <c r="D52" s="353"/>
      <c r="E52" s="353"/>
      <c r="F52" s="354"/>
    </row>
    <row r="53" spans="1:6" ht="23.25" thickBot="1">
      <c r="A53" s="103" t="s">
        <v>98</v>
      </c>
      <c r="B53" s="104" t="s">
        <v>99</v>
      </c>
      <c r="C53" s="104" t="s">
        <v>324</v>
      </c>
      <c r="D53" s="104" t="s">
        <v>51</v>
      </c>
      <c r="E53" s="104" t="s">
        <v>325</v>
      </c>
      <c r="F53" s="104" t="s">
        <v>15</v>
      </c>
    </row>
    <row r="54" spans="1:6">
      <c r="A54" s="111"/>
      <c r="B54" s="111">
        <f>A55</f>
        <v>12350000</v>
      </c>
      <c r="C54" s="111"/>
      <c r="D54" s="119" t="s">
        <v>350</v>
      </c>
      <c r="E54" s="331"/>
      <c r="F54" s="113">
        <v>1</v>
      </c>
    </row>
    <row r="55" spans="1:6">
      <c r="A55" s="111">
        <f>SUM(C56:C60)</f>
        <v>12350000</v>
      </c>
      <c r="B55" s="111"/>
      <c r="C55" s="111"/>
      <c r="D55" s="120" t="s">
        <v>345</v>
      </c>
      <c r="E55" s="337"/>
      <c r="F55" s="113">
        <v>2</v>
      </c>
    </row>
    <row r="56" spans="1:6">
      <c r="A56" s="111"/>
      <c r="B56" s="111"/>
      <c r="C56" s="111">
        <f>B4*11/12</f>
        <v>6600000</v>
      </c>
      <c r="D56" s="118" t="s">
        <v>346</v>
      </c>
      <c r="E56" s="337"/>
      <c r="F56" s="113">
        <v>3</v>
      </c>
    </row>
    <row r="57" spans="1:6">
      <c r="A57" s="111"/>
      <c r="B57" s="111"/>
      <c r="C57" s="111">
        <f>B14*8/12</f>
        <v>2400000</v>
      </c>
      <c r="D57" s="118" t="s">
        <v>347</v>
      </c>
      <c r="E57" s="337"/>
      <c r="F57" s="113">
        <v>4</v>
      </c>
    </row>
    <row r="58" spans="1:6">
      <c r="A58" s="111"/>
      <c r="B58" s="111"/>
      <c r="C58" s="111">
        <f>B24*7/12</f>
        <v>2800000</v>
      </c>
      <c r="D58" s="118" t="s">
        <v>351</v>
      </c>
      <c r="E58" s="337"/>
      <c r="F58" s="113">
        <v>5</v>
      </c>
    </row>
    <row r="59" spans="1:6">
      <c r="A59" s="111"/>
      <c r="B59" s="111"/>
      <c r="C59" s="111">
        <f>B34*3/12</f>
        <v>450000</v>
      </c>
      <c r="D59" s="118" t="s">
        <v>348</v>
      </c>
      <c r="E59" s="337"/>
      <c r="F59" s="113">
        <v>6</v>
      </c>
    </row>
    <row r="60" spans="1:6" ht="23.25" thickBot="1">
      <c r="A60" s="114"/>
      <c r="B60" s="114"/>
      <c r="C60" s="114">
        <f>B44*1/12</f>
        <v>100000</v>
      </c>
      <c r="D60" s="115" t="s">
        <v>349</v>
      </c>
      <c r="E60" s="335"/>
      <c r="F60" s="116">
        <v>7</v>
      </c>
    </row>
    <row r="61" spans="1:6" ht="23.25" thickBot="1">
      <c r="A61" s="106">
        <f>SUM(A54:A60)</f>
        <v>12350000</v>
      </c>
      <c r="B61" s="106">
        <f>SUM(B54:B60)</f>
        <v>12350000</v>
      </c>
      <c r="C61" s="338" t="s">
        <v>156</v>
      </c>
      <c r="D61" s="339"/>
      <c r="E61" s="340"/>
      <c r="F61" s="341"/>
    </row>
    <row r="62" spans="1:6" ht="23.25" thickBot="1">
      <c r="A62" s="345" t="s">
        <v>355</v>
      </c>
      <c r="B62" s="346"/>
      <c r="C62" s="346"/>
      <c r="D62" s="346"/>
      <c r="E62" s="346"/>
      <c r="F62" s="347"/>
    </row>
    <row r="63" spans="1:6" ht="23.25" thickBot="1">
      <c r="A63" s="348" t="s">
        <v>327</v>
      </c>
      <c r="B63" s="349"/>
      <c r="C63" s="349"/>
      <c r="D63" s="349"/>
      <c r="E63" s="349"/>
      <c r="F63" s="350"/>
    </row>
    <row r="64" spans="1:6" ht="28.5" customHeight="1">
      <c r="A64"/>
      <c r="B64"/>
      <c r="C64"/>
      <c r="D64"/>
      <c r="E64"/>
      <c r="F64"/>
    </row>
    <row r="65" spans="1:6">
      <c r="A65"/>
      <c r="B65"/>
      <c r="C65"/>
      <c r="D65"/>
      <c r="E65"/>
      <c r="F65"/>
    </row>
    <row r="66" spans="1:6">
      <c r="A66"/>
      <c r="B66"/>
      <c r="C66"/>
      <c r="D66"/>
      <c r="E66"/>
      <c r="F66"/>
    </row>
    <row r="67" spans="1:6">
      <c r="A67"/>
      <c r="B67"/>
      <c r="C67"/>
      <c r="D67"/>
      <c r="E67"/>
      <c r="F67"/>
    </row>
    <row r="68" spans="1:6">
      <c r="A68"/>
      <c r="B68"/>
      <c r="C68"/>
      <c r="D68"/>
      <c r="E68"/>
      <c r="F68"/>
    </row>
    <row r="69" spans="1:6">
      <c r="A69"/>
      <c r="B69"/>
      <c r="C69"/>
      <c r="D69"/>
      <c r="E69"/>
      <c r="F69"/>
    </row>
    <row r="70" spans="1:6">
      <c r="A70"/>
      <c r="B70"/>
      <c r="C70"/>
      <c r="D70"/>
      <c r="E70"/>
      <c r="F70"/>
    </row>
    <row r="71" spans="1:6">
      <c r="A71"/>
      <c r="B71"/>
      <c r="C71"/>
      <c r="D71"/>
      <c r="E71"/>
      <c r="F71"/>
    </row>
    <row r="72" spans="1:6">
      <c r="A72"/>
      <c r="B72"/>
      <c r="C72"/>
      <c r="D72"/>
      <c r="E72"/>
      <c r="F72"/>
    </row>
    <row r="73" spans="1:6">
      <c r="A73"/>
      <c r="B73"/>
      <c r="C73"/>
      <c r="D73"/>
      <c r="E73"/>
      <c r="F73"/>
    </row>
    <row r="74" spans="1:6" ht="28.5" customHeight="1">
      <c r="A74"/>
      <c r="B74"/>
      <c r="C74"/>
      <c r="D74"/>
      <c r="E74"/>
      <c r="F74"/>
    </row>
    <row r="75" spans="1:6">
      <c r="A75"/>
      <c r="B75"/>
      <c r="C75"/>
      <c r="D75"/>
      <c r="E75"/>
      <c r="F75"/>
    </row>
    <row r="76" spans="1:6">
      <c r="A76"/>
      <c r="B76"/>
      <c r="C76"/>
      <c r="D76"/>
      <c r="E76"/>
      <c r="F76"/>
    </row>
    <row r="77" spans="1:6">
      <c r="A77"/>
      <c r="B77"/>
      <c r="C77"/>
      <c r="D77"/>
      <c r="E77"/>
      <c r="F77"/>
    </row>
    <row r="78" spans="1:6">
      <c r="A78"/>
      <c r="B78"/>
      <c r="C78"/>
      <c r="D78"/>
      <c r="E78"/>
      <c r="F78"/>
    </row>
    <row r="79" spans="1:6">
      <c r="A79"/>
      <c r="B79"/>
      <c r="C79"/>
      <c r="D79"/>
      <c r="E79"/>
      <c r="F79"/>
    </row>
    <row r="80" spans="1:6">
      <c r="A80"/>
      <c r="B80"/>
      <c r="C80"/>
      <c r="D80"/>
      <c r="E80"/>
      <c r="F80"/>
    </row>
    <row r="81" spans="1:6">
      <c r="A81"/>
      <c r="B81"/>
      <c r="C81"/>
      <c r="D81"/>
      <c r="E81"/>
      <c r="F81"/>
    </row>
    <row r="82" spans="1:6">
      <c r="A82"/>
      <c r="B82"/>
      <c r="C82"/>
      <c r="D82"/>
      <c r="E82"/>
      <c r="F82"/>
    </row>
    <row r="83" spans="1:6">
      <c r="A83"/>
      <c r="B83"/>
      <c r="C83"/>
      <c r="D83"/>
      <c r="E83"/>
      <c r="F83"/>
    </row>
    <row r="84" spans="1:6" ht="28.5" customHeight="1">
      <c r="A84"/>
      <c r="B84"/>
      <c r="C84"/>
      <c r="D84"/>
      <c r="E84"/>
      <c r="F84"/>
    </row>
    <row r="85" spans="1:6">
      <c r="A85"/>
      <c r="B85"/>
      <c r="C85"/>
      <c r="D85"/>
      <c r="E85"/>
      <c r="F85"/>
    </row>
    <row r="86" spans="1:6">
      <c r="A86"/>
      <c r="B86"/>
      <c r="C86"/>
      <c r="D86"/>
      <c r="E86"/>
      <c r="F86"/>
    </row>
    <row r="87" spans="1:6">
      <c r="A87"/>
      <c r="B87"/>
      <c r="C87"/>
      <c r="D87"/>
      <c r="E87"/>
      <c r="F87"/>
    </row>
    <row r="88" spans="1:6">
      <c r="A88"/>
      <c r="B88"/>
      <c r="C88"/>
      <c r="D88"/>
      <c r="E88"/>
      <c r="F88"/>
    </row>
    <row r="89" spans="1:6">
      <c r="A89"/>
      <c r="B89"/>
      <c r="C89"/>
      <c r="D89"/>
      <c r="E89"/>
      <c r="F89"/>
    </row>
    <row r="90" spans="1:6">
      <c r="A90"/>
      <c r="B90"/>
      <c r="C90"/>
      <c r="D90"/>
      <c r="E90"/>
      <c r="F90"/>
    </row>
    <row r="91" spans="1:6">
      <c r="A91"/>
      <c r="B91"/>
      <c r="C91"/>
      <c r="D91"/>
      <c r="E91"/>
      <c r="F91"/>
    </row>
    <row r="92" spans="1:6">
      <c r="A92"/>
      <c r="B92"/>
      <c r="C92"/>
      <c r="D92"/>
      <c r="E92"/>
      <c r="F92"/>
    </row>
    <row r="93" spans="1:6">
      <c r="A93"/>
      <c r="B93"/>
      <c r="C93"/>
      <c r="D93"/>
      <c r="E93"/>
      <c r="F93"/>
    </row>
    <row r="94" spans="1:6" ht="28.5" customHeight="1">
      <c r="A94"/>
      <c r="B94"/>
      <c r="C94"/>
      <c r="D94"/>
      <c r="E94"/>
      <c r="F94"/>
    </row>
    <row r="95" spans="1:6">
      <c r="A95"/>
      <c r="B95"/>
      <c r="C95"/>
      <c r="D95"/>
      <c r="E95"/>
      <c r="F95"/>
    </row>
    <row r="96" spans="1:6">
      <c r="A96"/>
      <c r="B96"/>
      <c r="C96"/>
      <c r="D96"/>
      <c r="E96"/>
      <c r="F96"/>
    </row>
    <row r="97" spans="1:6">
      <c r="A97"/>
      <c r="B97"/>
      <c r="C97"/>
      <c r="D97"/>
      <c r="E97"/>
      <c r="F97"/>
    </row>
    <row r="98" spans="1:6">
      <c r="A98"/>
      <c r="B98"/>
      <c r="C98"/>
      <c r="D98"/>
      <c r="E98"/>
      <c r="F98"/>
    </row>
    <row r="99" spans="1:6">
      <c r="A99"/>
      <c r="B99"/>
      <c r="C99"/>
      <c r="D99"/>
      <c r="E99"/>
      <c r="F99"/>
    </row>
    <row r="100" spans="1:6">
      <c r="A100"/>
      <c r="B100"/>
      <c r="C100"/>
      <c r="D100"/>
      <c r="E100"/>
      <c r="F100"/>
    </row>
    <row r="101" spans="1:6">
      <c r="A101"/>
      <c r="B101"/>
      <c r="C101"/>
      <c r="D101"/>
      <c r="E101"/>
      <c r="F101"/>
    </row>
    <row r="102" spans="1:6">
      <c r="A102"/>
      <c r="B102"/>
      <c r="C102"/>
      <c r="D102"/>
      <c r="E102"/>
      <c r="F102"/>
    </row>
    <row r="103" spans="1:6">
      <c r="A103"/>
      <c r="B103"/>
      <c r="C103"/>
      <c r="D103"/>
      <c r="E103"/>
      <c r="F103"/>
    </row>
    <row r="104" spans="1:6">
      <c r="A104"/>
      <c r="B104"/>
      <c r="C104"/>
      <c r="D104"/>
      <c r="E104"/>
      <c r="F104"/>
    </row>
    <row r="105" spans="1:6">
      <c r="A105"/>
      <c r="B105"/>
      <c r="C105"/>
      <c r="D105"/>
      <c r="E105"/>
      <c r="F105"/>
    </row>
    <row r="106" spans="1:6">
      <c r="A106"/>
      <c r="B106"/>
      <c r="C106"/>
      <c r="D106"/>
      <c r="E106"/>
      <c r="F106"/>
    </row>
    <row r="107" spans="1:6">
      <c r="A107"/>
      <c r="B107"/>
      <c r="C107"/>
      <c r="D107"/>
      <c r="E107"/>
      <c r="F107"/>
    </row>
    <row r="108" spans="1:6">
      <c r="A108"/>
      <c r="B108"/>
      <c r="C108"/>
      <c r="D108"/>
      <c r="E108"/>
      <c r="F108"/>
    </row>
    <row r="109" spans="1:6">
      <c r="A109"/>
      <c r="B109"/>
      <c r="C109"/>
      <c r="D109"/>
      <c r="E109"/>
      <c r="F109"/>
    </row>
    <row r="110" spans="1:6">
      <c r="A110"/>
      <c r="B110"/>
      <c r="C110"/>
      <c r="D110"/>
      <c r="E110"/>
      <c r="F110"/>
    </row>
    <row r="111" spans="1:6">
      <c r="A111"/>
      <c r="B111"/>
      <c r="C111"/>
      <c r="D111"/>
      <c r="E111"/>
      <c r="F111"/>
    </row>
    <row r="112" spans="1:6">
      <c r="A112"/>
      <c r="B112"/>
      <c r="C112"/>
      <c r="D112"/>
      <c r="E112"/>
      <c r="F112"/>
    </row>
    <row r="113" spans="1:6">
      <c r="A113"/>
      <c r="B113"/>
      <c r="C113"/>
      <c r="D113"/>
      <c r="E113"/>
      <c r="F113"/>
    </row>
    <row r="114" spans="1:6">
      <c r="A114"/>
      <c r="B114"/>
      <c r="C114"/>
      <c r="D114"/>
      <c r="E114"/>
      <c r="F114"/>
    </row>
    <row r="115" spans="1:6">
      <c r="A115"/>
      <c r="B115"/>
      <c r="C115"/>
      <c r="D115"/>
      <c r="E115"/>
      <c r="F115"/>
    </row>
    <row r="116" spans="1:6">
      <c r="A116"/>
      <c r="B116"/>
      <c r="C116"/>
      <c r="D116"/>
      <c r="E116"/>
      <c r="F116"/>
    </row>
    <row r="117" spans="1:6">
      <c r="A117"/>
      <c r="B117"/>
      <c r="C117"/>
      <c r="D117"/>
      <c r="E117"/>
      <c r="F117"/>
    </row>
    <row r="118" spans="1:6">
      <c r="A118"/>
      <c r="B118"/>
      <c r="C118"/>
      <c r="D118"/>
      <c r="E118"/>
      <c r="F118"/>
    </row>
    <row r="119" spans="1:6">
      <c r="A119"/>
      <c r="B119"/>
      <c r="C119"/>
      <c r="D119"/>
      <c r="E119"/>
      <c r="F119"/>
    </row>
    <row r="120" spans="1:6">
      <c r="A120"/>
      <c r="B120"/>
      <c r="C120"/>
      <c r="D120"/>
      <c r="E120"/>
      <c r="F120"/>
    </row>
    <row r="121" spans="1:6">
      <c r="A121"/>
      <c r="B121"/>
      <c r="C121"/>
      <c r="D121"/>
      <c r="E121"/>
      <c r="F121"/>
    </row>
    <row r="122" spans="1:6">
      <c r="A122"/>
      <c r="B122"/>
      <c r="C122"/>
      <c r="D122"/>
      <c r="E122"/>
      <c r="F122"/>
    </row>
    <row r="123" spans="1:6">
      <c r="A123"/>
      <c r="B123"/>
      <c r="C123"/>
      <c r="D123"/>
      <c r="E123"/>
      <c r="F123"/>
    </row>
    <row r="124" spans="1:6">
      <c r="A124"/>
      <c r="B124"/>
      <c r="C124"/>
      <c r="D124"/>
      <c r="E124"/>
      <c r="F124"/>
    </row>
    <row r="125" spans="1:6">
      <c r="A125"/>
      <c r="B125"/>
      <c r="C125"/>
      <c r="D125"/>
      <c r="E125"/>
      <c r="F125"/>
    </row>
    <row r="126" spans="1:6">
      <c r="A126"/>
      <c r="B126"/>
      <c r="C126"/>
      <c r="D126"/>
      <c r="E126"/>
      <c r="F126"/>
    </row>
    <row r="127" spans="1:6">
      <c r="A127"/>
      <c r="B127"/>
      <c r="C127"/>
      <c r="D127"/>
      <c r="E127"/>
      <c r="F127"/>
    </row>
    <row r="128" spans="1:6">
      <c r="A128"/>
      <c r="B128"/>
      <c r="C128"/>
      <c r="D128"/>
      <c r="E128"/>
      <c r="F128"/>
    </row>
    <row r="129" spans="1:6">
      <c r="A129"/>
      <c r="B129"/>
      <c r="C129"/>
      <c r="D129"/>
      <c r="E129"/>
      <c r="F129"/>
    </row>
    <row r="130" spans="1:6">
      <c r="A130"/>
      <c r="B130"/>
      <c r="C130"/>
      <c r="D130"/>
      <c r="E130"/>
      <c r="F130"/>
    </row>
    <row r="131" spans="1:6">
      <c r="A131"/>
      <c r="B131"/>
      <c r="C131"/>
      <c r="D131"/>
      <c r="E131"/>
      <c r="F131"/>
    </row>
    <row r="132" spans="1:6">
      <c r="A132"/>
      <c r="B132"/>
      <c r="C132"/>
      <c r="D132"/>
      <c r="E132"/>
      <c r="F132"/>
    </row>
    <row r="133" spans="1:6">
      <c r="A133"/>
      <c r="B133"/>
      <c r="C133"/>
      <c r="D133"/>
      <c r="E133"/>
      <c r="F133"/>
    </row>
    <row r="134" spans="1:6">
      <c r="A134"/>
      <c r="B134"/>
      <c r="C134"/>
      <c r="D134"/>
      <c r="E134"/>
      <c r="F134"/>
    </row>
    <row r="135" spans="1:6">
      <c r="A135"/>
      <c r="B135"/>
      <c r="C135"/>
      <c r="D135"/>
      <c r="E135"/>
      <c r="F135"/>
    </row>
    <row r="136" spans="1:6">
      <c r="A136"/>
      <c r="B136"/>
      <c r="C136"/>
      <c r="D136"/>
      <c r="E136"/>
      <c r="F136"/>
    </row>
    <row r="137" spans="1:6">
      <c r="A137"/>
      <c r="B137"/>
      <c r="C137"/>
      <c r="D137"/>
      <c r="E137"/>
      <c r="F137"/>
    </row>
    <row r="138" spans="1:6">
      <c r="A138"/>
      <c r="B138"/>
      <c r="C138"/>
      <c r="D138"/>
      <c r="E138"/>
      <c r="F138"/>
    </row>
    <row r="139" spans="1:6">
      <c r="A139"/>
      <c r="B139"/>
      <c r="C139"/>
      <c r="D139"/>
      <c r="E139"/>
      <c r="F139"/>
    </row>
    <row r="140" spans="1:6">
      <c r="A140"/>
      <c r="B140"/>
      <c r="C140"/>
      <c r="D140"/>
      <c r="E140"/>
      <c r="F140"/>
    </row>
    <row r="141" spans="1:6">
      <c r="A141"/>
      <c r="B141"/>
      <c r="C141"/>
      <c r="D141"/>
      <c r="E141"/>
      <c r="F141"/>
    </row>
    <row r="142" spans="1:6">
      <c r="A142"/>
      <c r="B142"/>
      <c r="C142"/>
      <c r="D142"/>
      <c r="E142"/>
      <c r="F142"/>
    </row>
    <row r="143" spans="1:6">
      <c r="A143"/>
      <c r="B143"/>
      <c r="C143"/>
      <c r="D143"/>
      <c r="E143"/>
      <c r="F143"/>
    </row>
    <row r="144" spans="1:6">
      <c r="A144"/>
      <c r="B144"/>
      <c r="C144"/>
      <c r="D144"/>
      <c r="E144"/>
      <c r="F144"/>
    </row>
    <row r="145" spans="1:6">
      <c r="A145"/>
      <c r="B145"/>
      <c r="C145"/>
      <c r="D145"/>
      <c r="E145"/>
      <c r="F145"/>
    </row>
    <row r="146" spans="1:6">
      <c r="A146"/>
      <c r="B146"/>
      <c r="C146"/>
      <c r="D146"/>
      <c r="E146"/>
      <c r="F146"/>
    </row>
  </sheetData>
  <mergeCells count="39">
    <mergeCell ref="A52:F52"/>
    <mergeCell ref="E54:E60"/>
    <mergeCell ref="C61:F61"/>
    <mergeCell ref="A63:F63"/>
    <mergeCell ref="A19:F19"/>
    <mergeCell ref="C37:F37"/>
    <mergeCell ref="A39:F39"/>
    <mergeCell ref="A42:F42"/>
    <mergeCell ref="C44:C46"/>
    <mergeCell ref="E44:E46"/>
    <mergeCell ref="C47:F47"/>
    <mergeCell ref="C24:C26"/>
    <mergeCell ref="E24:E26"/>
    <mergeCell ref="C27:F27"/>
    <mergeCell ref="A28:F28"/>
    <mergeCell ref="A62:F62"/>
    <mergeCell ref="A51:F51"/>
    <mergeCell ref="A48:F48"/>
    <mergeCell ref="A49:F49"/>
    <mergeCell ref="A38:F38"/>
    <mergeCell ref="A41:F41"/>
    <mergeCell ref="C34:C36"/>
    <mergeCell ref="E34:E36"/>
    <mergeCell ref="A18:F18"/>
    <mergeCell ref="A31:F31"/>
    <mergeCell ref="A32:F32"/>
    <mergeCell ref="A29:F29"/>
    <mergeCell ref="A22:F22"/>
    <mergeCell ref="A11:F11"/>
    <mergeCell ref="A12:F12"/>
    <mergeCell ref="A8:F8"/>
    <mergeCell ref="A9:F9"/>
    <mergeCell ref="A21:F21"/>
    <mergeCell ref="C17:F17"/>
    <mergeCell ref="A1:F1"/>
    <mergeCell ref="A2:F2"/>
    <mergeCell ref="C4:C6"/>
    <mergeCell ref="E4:E6"/>
    <mergeCell ref="C7:F7"/>
  </mergeCells>
  <pageMargins left="0.25" right="0.25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1"/>
  <sheetViews>
    <sheetView topLeftCell="A22" workbookViewId="0">
      <selection activeCell="J60" sqref="J60"/>
    </sheetView>
  </sheetViews>
  <sheetFormatPr defaultRowHeight="18"/>
  <cols>
    <col min="1" max="1" width="8.36328125" customWidth="1"/>
    <col min="4" max="4" width="27.7265625" customWidth="1"/>
    <col min="5" max="5" width="5.54296875" bestFit="1" customWidth="1"/>
    <col min="6" max="6" width="3.453125" bestFit="1" customWidth="1"/>
    <col min="7" max="7" width="4.26953125" customWidth="1"/>
    <col min="9" max="9" width="9.81640625" bestFit="1" customWidth="1"/>
  </cols>
  <sheetData>
    <row r="1" spans="1:11" ht="18.75">
      <c r="A1" s="329" t="s">
        <v>356</v>
      </c>
      <c r="B1" s="330"/>
      <c r="C1" s="330"/>
      <c r="D1" s="330"/>
      <c r="E1" s="330"/>
      <c r="F1" s="331"/>
    </row>
    <row r="2" spans="1:11" ht="19.5" thickBot="1">
      <c r="A2" s="332" t="s">
        <v>357</v>
      </c>
      <c r="B2" s="333"/>
      <c r="C2" s="333"/>
      <c r="D2" s="334"/>
      <c r="E2" s="333"/>
      <c r="F2" s="335"/>
    </row>
    <row r="3" spans="1:11" ht="19.5" thickBot="1">
      <c r="A3" s="107" t="s">
        <v>98</v>
      </c>
      <c r="B3" s="108" t="s">
        <v>99</v>
      </c>
      <c r="C3" s="109" t="s">
        <v>324</v>
      </c>
      <c r="D3" s="110" t="s">
        <v>51</v>
      </c>
      <c r="E3" s="108" t="s">
        <v>325</v>
      </c>
      <c r="F3" s="108" t="s">
        <v>15</v>
      </c>
    </row>
    <row r="4" spans="1:11" ht="18.75">
      <c r="A4" s="111"/>
      <c r="B4" s="111">
        <v>260000000</v>
      </c>
      <c r="C4" s="329"/>
      <c r="D4" s="112" t="s">
        <v>113</v>
      </c>
      <c r="E4" s="331"/>
      <c r="F4" s="113">
        <v>1</v>
      </c>
    </row>
    <row r="5" spans="1:11" ht="21.75" thickBot="1">
      <c r="A5" s="114">
        <f>B4</f>
        <v>260000000</v>
      </c>
      <c r="B5" s="114"/>
      <c r="C5" s="332"/>
      <c r="D5" s="117" t="s">
        <v>333</v>
      </c>
      <c r="E5" s="335"/>
      <c r="F5" s="116">
        <v>2</v>
      </c>
    </row>
    <row r="6" spans="1:11" ht="18.75" thickBot="1">
      <c r="A6" s="106">
        <f>SUM(A4:A5)</f>
        <v>260000000</v>
      </c>
      <c r="B6" s="106">
        <f>SUM(B4:B5)</f>
        <v>260000000</v>
      </c>
      <c r="C6" s="338" t="s">
        <v>156</v>
      </c>
      <c r="D6" s="339"/>
      <c r="E6" s="340"/>
      <c r="F6" s="341"/>
    </row>
    <row r="7" spans="1:11" ht="18.75" thickBot="1">
      <c r="A7" s="345" t="s">
        <v>361</v>
      </c>
      <c r="B7" s="346"/>
      <c r="C7" s="346"/>
      <c r="D7" s="346"/>
      <c r="E7" s="346"/>
      <c r="F7" s="347"/>
    </row>
    <row r="8" spans="1:11" ht="18.75" thickBot="1">
      <c r="A8" s="348" t="s">
        <v>327</v>
      </c>
      <c r="B8" s="349"/>
      <c r="C8" s="349"/>
      <c r="D8" s="349"/>
      <c r="E8" s="349"/>
      <c r="F8" s="350"/>
    </row>
    <row r="9" spans="1:11" ht="18.75" thickBot="1"/>
    <row r="10" spans="1:11" ht="18.75">
      <c r="A10" s="329" t="s">
        <v>358</v>
      </c>
      <c r="B10" s="330"/>
      <c r="C10" s="330"/>
      <c r="D10" s="330"/>
      <c r="E10" s="330"/>
      <c r="F10" s="331"/>
    </row>
    <row r="11" spans="1:11" ht="19.5" thickBot="1">
      <c r="A11" s="332" t="s">
        <v>359</v>
      </c>
      <c r="B11" s="333"/>
      <c r="C11" s="333"/>
      <c r="D11" s="334"/>
      <c r="E11" s="333"/>
      <c r="F11" s="335"/>
    </row>
    <row r="12" spans="1:11" s="165" customFormat="1" ht="19.5" thickBot="1">
      <c r="A12" s="410" t="s">
        <v>98</v>
      </c>
      <c r="B12" s="411" t="s">
        <v>99</v>
      </c>
      <c r="C12" s="412" t="s">
        <v>324</v>
      </c>
      <c r="D12" s="413" t="s">
        <v>51</v>
      </c>
      <c r="E12" s="411" t="s">
        <v>325</v>
      </c>
      <c r="F12" s="411" t="s">
        <v>15</v>
      </c>
      <c r="G12" s="163"/>
      <c r="H12" s="163"/>
      <c r="I12" s="163"/>
      <c r="J12" s="163"/>
      <c r="K12" s="163"/>
    </row>
    <row r="13" spans="1:11" ht="18.75">
      <c r="A13" s="111"/>
      <c r="B13" s="111">
        <v>190000000</v>
      </c>
      <c r="C13" s="329"/>
      <c r="D13" s="112" t="s">
        <v>116</v>
      </c>
      <c r="E13" s="331"/>
      <c r="F13" s="113">
        <v>1</v>
      </c>
    </row>
    <row r="14" spans="1:11" ht="21.75" thickBot="1">
      <c r="A14" s="114">
        <f>B13</f>
        <v>190000000</v>
      </c>
      <c r="B14" s="114"/>
      <c r="C14" s="332"/>
      <c r="D14" s="117" t="s">
        <v>333</v>
      </c>
      <c r="E14" s="335"/>
      <c r="F14" s="116">
        <v>2</v>
      </c>
    </row>
    <row r="15" spans="1:11" ht="18.75" thickBot="1">
      <c r="A15" s="106">
        <f>SUM(A13:A14)</f>
        <v>190000000</v>
      </c>
      <c r="B15" s="106">
        <f>SUM(B13:B14)</f>
        <v>190000000</v>
      </c>
      <c r="C15" s="338" t="s">
        <v>156</v>
      </c>
      <c r="D15" s="339"/>
      <c r="E15" s="340"/>
      <c r="F15" s="341"/>
    </row>
    <row r="16" spans="1:11" ht="18.75" thickBot="1">
      <c r="A16" s="345" t="s">
        <v>360</v>
      </c>
      <c r="B16" s="346"/>
      <c r="C16" s="346"/>
      <c r="D16" s="346"/>
      <c r="E16" s="346"/>
      <c r="F16" s="347"/>
    </row>
    <row r="17" spans="1:6" ht="18.75" thickBot="1">
      <c r="A17" s="348" t="s">
        <v>327</v>
      </c>
      <c r="B17" s="349"/>
      <c r="C17" s="349"/>
      <c r="D17" s="349"/>
      <c r="E17" s="349"/>
      <c r="F17" s="350"/>
    </row>
    <row r="18" spans="1:6" ht="18.75" thickBot="1"/>
    <row r="19" spans="1:6" ht="18.75">
      <c r="A19" s="329" t="s">
        <v>362</v>
      </c>
      <c r="B19" s="330"/>
      <c r="C19" s="330"/>
      <c r="D19" s="330"/>
      <c r="E19" s="330"/>
      <c r="F19" s="331"/>
    </row>
    <row r="20" spans="1:6" ht="19.5" thickBot="1">
      <c r="A20" s="332" t="s">
        <v>363</v>
      </c>
      <c r="B20" s="333"/>
      <c r="C20" s="333"/>
      <c r="D20" s="334"/>
      <c r="E20" s="333"/>
      <c r="F20" s="335"/>
    </row>
    <row r="21" spans="1:6" ht="19.5" thickBot="1">
      <c r="A21" s="107" t="s">
        <v>98</v>
      </c>
      <c r="B21" s="108" t="s">
        <v>99</v>
      </c>
      <c r="C21" s="109" t="s">
        <v>324</v>
      </c>
      <c r="D21" s="110" t="s">
        <v>51</v>
      </c>
      <c r="E21" s="108" t="s">
        <v>325</v>
      </c>
      <c r="F21" s="108" t="s">
        <v>15</v>
      </c>
    </row>
    <row r="22" spans="1:6" ht="18.75">
      <c r="A22" s="111"/>
      <c r="B22" s="111">
        <v>120000000</v>
      </c>
      <c r="C22" s="329"/>
      <c r="D22" s="112" t="s">
        <v>113</v>
      </c>
      <c r="E22" s="331"/>
      <c r="F22" s="113">
        <v>1</v>
      </c>
    </row>
    <row r="23" spans="1:6" ht="21.75" thickBot="1">
      <c r="A23" s="114">
        <f>B22</f>
        <v>120000000</v>
      </c>
      <c r="B23" s="114"/>
      <c r="C23" s="332"/>
      <c r="D23" s="117" t="s">
        <v>333</v>
      </c>
      <c r="E23" s="335"/>
      <c r="F23" s="116">
        <v>2</v>
      </c>
    </row>
    <row r="24" spans="1:6" ht="18.75" thickBot="1">
      <c r="A24" s="106">
        <f>SUM(A22:A23)</f>
        <v>120000000</v>
      </c>
      <c r="B24" s="106">
        <f>SUM(B22:B23)</f>
        <v>120000000</v>
      </c>
      <c r="C24" s="338" t="s">
        <v>156</v>
      </c>
      <c r="D24" s="339"/>
      <c r="E24" s="340"/>
      <c r="F24" s="341"/>
    </row>
    <row r="25" spans="1:6" ht="18.75" thickBot="1">
      <c r="A25" s="345" t="s">
        <v>367</v>
      </c>
      <c r="B25" s="346"/>
      <c r="C25" s="346"/>
      <c r="D25" s="346"/>
      <c r="E25" s="346"/>
      <c r="F25" s="347"/>
    </row>
    <row r="26" spans="1:6" ht="18.75" thickBot="1">
      <c r="A26" s="348" t="s">
        <v>327</v>
      </c>
      <c r="B26" s="349"/>
      <c r="C26" s="349"/>
      <c r="D26" s="349"/>
      <c r="E26" s="349"/>
      <c r="F26" s="350"/>
    </row>
    <row r="27" spans="1:6" ht="18.75" thickBot="1"/>
    <row r="28" spans="1:6" ht="18.75">
      <c r="A28" s="329" t="s">
        <v>365</v>
      </c>
      <c r="B28" s="330"/>
      <c r="C28" s="330"/>
      <c r="D28" s="330"/>
      <c r="E28" s="330"/>
      <c r="F28" s="331"/>
    </row>
    <row r="29" spans="1:6" ht="19.5" thickBot="1">
      <c r="A29" s="332" t="s">
        <v>366</v>
      </c>
      <c r="B29" s="333"/>
      <c r="C29" s="333"/>
      <c r="D29" s="334"/>
      <c r="E29" s="333"/>
      <c r="F29" s="335"/>
    </row>
    <row r="30" spans="1:6" ht="19.5" thickBot="1">
      <c r="A30" s="107" t="s">
        <v>98</v>
      </c>
      <c r="B30" s="108" t="s">
        <v>99</v>
      </c>
      <c r="C30" s="109" t="s">
        <v>324</v>
      </c>
      <c r="D30" s="110" t="s">
        <v>51</v>
      </c>
      <c r="E30" s="108" t="s">
        <v>325</v>
      </c>
      <c r="F30" s="108" t="s">
        <v>15</v>
      </c>
    </row>
    <row r="31" spans="1:6" ht="18.75">
      <c r="A31" s="111"/>
      <c r="B31" s="111">
        <v>120000000</v>
      </c>
      <c r="C31" s="329"/>
      <c r="D31" s="112" t="s">
        <v>326</v>
      </c>
      <c r="E31" s="331"/>
      <c r="F31" s="113">
        <v>1</v>
      </c>
    </row>
    <row r="32" spans="1:6" ht="21.75" thickBot="1">
      <c r="A32" s="114">
        <f>B31</f>
        <v>120000000</v>
      </c>
      <c r="B32" s="114"/>
      <c r="C32" s="332"/>
      <c r="D32" s="115" t="s">
        <v>113</v>
      </c>
      <c r="E32" s="335"/>
      <c r="F32" s="116">
        <v>2</v>
      </c>
    </row>
    <row r="33" spans="1:6" ht="18.75" thickBot="1">
      <c r="A33" s="106">
        <f>SUM(A31:A32)</f>
        <v>120000000</v>
      </c>
      <c r="B33" s="106">
        <f>SUM(B31:B32)</f>
        <v>120000000</v>
      </c>
      <c r="C33" s="338" t="s">
        <v>156</v>
      </c>
      <c r="D33" s="339"/>
      <c r="E33" s="340"/>
      <c r="F33" s="341"/>
    </row>
    <row r="34" spans="1:6" ht="18.75" thickBot="1">
      <c r="A34" s="345" t="s">
        <v>364</v>
      </c>
      <c r="B34" s="346"/>
      <c r="C34" s="346"/>
      <c r="D34" s="346"/>
      <c r="E34" s="346"/>
      <c r="F34" s="347"/>
    </row>
    <row r="35" spans="1:6" ht="18.75" thickBot="1">
      <c r="A35" s="348" t="s">
        <v>327</v>
      </c>
      <c r="B35" s="349"/>
      <c r="C35" s="349"/>
      <c r="D35" s="349"/>
      <c r="E35" s="349"/>
      <c r="F35" s="350"/>
    </row>
    <row r="36" spans="1:6" ht="18.75" thickBot="1"/>
    <row r="37" spans="1:6" ht="18.75">
      <c r="A37" s="329" t="s">
        <v>368</v>
      </c>
      <c r="B37" s="330"/>
      <c r="C37" s="330"/>
      <c r="D37" s="330"/>
      <c r="E37" s="330"/>
      <c r="F37" s="331"/>
    </row>
    <row r="38" spans="1:6" ht="19.5" thickBot="1">
      <c r="A38" s="332" t="s">
        <v>369</v>
      </c>
      <c r="B38" s="333"/>
      <c r="C38" s="333"/>
      <c r="D38" s="334"/>
      <c r="E38" s="333"/>
      <c r="F38" s="335"/>
    </row>
    <row r="39" spans="1:6" ht="19.5" thickBot="1">
      <c r="A39" s="107" t="s">
        <v>98</v>
      </c>
      <c r="B39" s="108" t="s">
        <v>99</v>
      </c>
      <c r="C39" s="109" t="s">
        <v>324</v>
      </c>
      <c r="D39" s="110" t="s">
        <v>51</v>
      </c>
      <c r="E39" s="108" t="s">
        <v>325</v>
      </c>
      <c r="F39" s="108" t="s">
        <v>15</v>
      </c>
    </row>
    <row r="40" spans="1:6" ht="18.75">
      <c r="A40" s="111"/>
      <c r="B40" s="111">
        <v>763000000</v>
      </c>
      <c r="C40" s="329"/>
      <c r="D40" s="112" t="s">
        <v>116</v>
      </c>
      <c r="E40" s="331"/>
      <c r="F40" s="113">
        <v>1</v>
      </c>
    </row>
    <row r="41" spans="1:6" ht="21.75" thickBot="1">
      <c r="A41" s="114">
        <f>B40</f>
        <v>763000000</v>
      </c>
      <c r="B41" s="114"/>
      <c r="C41" s="332"/>
      <c r="D41" s="117" t="s">
        <v>333</v>
      </c>
      <c r="E41" s="335"/>
      <c r="F41" s="116">
        <v>2</v>
      </c>
    </row>
    <row r="42" spans="1:6" ht="18.75" thickBot="1">
      <c r="A42" s="106">
        <f>SUM(A40:A41)</f>
        <v>763000000</v>
      </c>
      <c r="B42" s="106">
        <f>SUM(B40:B41)</f>
        <v>763000000</v>
      </c>
      <c r="C42" s="338" t="s">
        <v>156</v>
      </c>
      <c r="D42" s="339"/>
      <c r="E42" s="340"/>
      <c r="F42" s="341"/>
    </row>
    <row r="43" spans="1:6" ht="18.75" thickBot="1">
      <c r="A43" s="345" t="s">
        <v>370</v>
      </c>
      <c r="B43" s="346"/>
      <c r="C43" s="346"/>
      <c r="D43" s="346"/>
      <c r="E43" s="346"/>
      <c r="F43" s="347"/>
    </row>
    <row r="44" spans="1:6" ht="18.75" thickBot="1">
      <c r="A44" s="348" t="s">
        <v>327</v>
      </c>
      <c r="B44" s="349"/>
      <c r="C44" s="349"/>
      <c r="D44" s="349"/>
      <c r="E44" s="349"/>
      <c r="F44" s="350"/>
    </row>
    <row r="45" spans="1:6" ht="18.75" thickBot="1"/>
    <row r="46" spans="1:6" ht="18.75">
      <c r="A46" s="329" t="s">
        <v>371</v>
      </c>
      <c r="B46" s="330"/>
      <c r="C46" s="330"/>
      <c r="D46" s="330"/>
      <c r="E46" s="330"/>
      <c r="F46" s="331"/>
    </row>
    <row r="47" spans="1:6" ht="19.5" thickBot="1">
      <c r="A47" s="332" t="s">
        <v>372</v>
      </c>
      <c r="B47" s="333"/>
      <c r="C47" s="333"/>
      <c r="D47" s="334"/>
      <c r="E47" s="333"/>
      <c r="F47" s="335"/>
    </row>
    <row r="48" spans="1:6" ht="19.5" thickBot="1">
      <c r="A48" s="107" t="s">
        <v>98</v>
      </c>
      <c r="B48" s="108" t="s">
        <v>99</v>
      </c>
      <c r="C48" s="109" t="s">
        <v>324</v>
      </c>
      <c r="D48" s="110" t="s">
        <v>51</v>
      </c>
      <c r="E48" s="108" t="s">
        <v>325</v>
      </c>
      <c r="F48" s="108" t="s">
        <v>15</v>
      </c>
    </row>
    <row r="49" spans="1:9" ht="18.75">
      <c r="A49" s="111"/>
      <c r="B49" s="111">
        <v>3600000</v>
      </c>
      <c r="C49" s="329"/>
      <c r="D49" s="112" t="s">
        <v>330</v>
      </c>
      <c r="E49" s="331"/>
      <c r="F49" s="113">
        <v>1</v>
      </c>
    </row>
    <row r="50" spans="1:9" ht="21.75" thickBot="1">
      <c r="A50" s="114">
        <f>B49</f>
        <v>3600000</v>
      </c>
      <c r="B50" s="114"/>
      <c r="C50" s="332"/>
      <c r="D50" s="117" t="s">
        <v>333</v>
      </c>
      <c r="E50" s="335"/>
      <c r="F50" s="116">
        <v>2</v>
      </c>
    </row>
    <row r="51" spans="1:9" ht="18.75" thickBot="1">
      <c r="A51" s="106">
        <f>SUM(A49:A50)</f>
        <v>3600000</v>
      </c>
      <c r="B51" s="106">
        <f>SUM(B49:B50)</f>
        <v>3600000</v>
      </c>
      <c r="C51" s="338" t="s">
        <v>156</v>
      </c>
      <c r="D51" s="339"/>
      <c r="E51" s="340"/>
      <c r="F51" s="341"/>
    </row>
    <row r="52" spans="1:9" ht="18.75" thickBot="1">
      <c r="A52" s="345" t="s">
        <v>373</v>
      </c>
      <c r="B52" s="346"/>
      <c r="C52" s="346"/>
      <c r="D52" s="346"/>
      <c r="E52" s="346"/>
      <c r="F52" s="347"/>
    </row>
    <row r="53" spans="1:9" ht="18.75" thickBot="1">
      <c r="A53" s="348" t="s">
        <v>327</v>
      </c>
      <c r="B53" s="349"/>
      <c r="C53" s="349"/>
      <c r="D53" s="349"/>
      <c r="E53" s="349"/>
      <c r="F53" s="350"/>
    </row>
    <row r="54" spans="1:9" ht="18.75" thickBot="1"/>
    <row r="55" spans="1:9" ht="22.5">
      <c r="A55" s="329" t="s">
        <v>374</v>
      </c>
      <c r="B55" s="330"/>
      <c r="C55" s="330"/>
      <c r="D55" s="330"/>
      <c r="E55" s="330"/>
      <c r="F55" s="331"/>
      <c r="H55" s="416" t="s">
        <v>437</v>
      </c>
      <c r="I55" s="416"/>
    </row>
    <row r="56" spans="1:9" ht="23.25" thickBot="1">
      <c r="A56" s="332" t="s">
        <v>376</v>
      </c>
      <c r="B56" s="333"/>
      <c r="C56" s="333"/>
      <c r="D56" s="334"/>
      <c r="E56" s="333"/>
      <c r="F56" s="335"/>
      <c r="H56" s="44"/>
      <c r="I56" s="414">
        <f>B13</f>
        <v>190000000</v>
      </c>
    </row>
    <row r="57" spans="1:9" ht="23.25" thickBot="1">
      <c r="A57" s="107" t="s">
        <v>98</v>
      </c>
      <c r="B57" s="108" t="s">
        <v>99</v>
      </c>
      <c r="C57" s="109" t="s">
        <v>324</v>
      </c>
      <c r="D57" s="110" t="s">
        <v>51</v>
      </c>
      <c r="E57" s="108" t="s">
        <v>325</v>
      </c>
      <c r="F57" s="108" t="s">
        <v>15</v>
      </c>
      <c r="H57" s="417"/>
      <c r="I57" s="418">
        <f>B40</f>
        <v>763000000</v>
      </c>
    </row>
    <row r="58" spans="1:9" ht="22.5">
      <c r="A58" s="111"/>
      <c r="B58" s="111">
        <f>B13+B40</f>
        <v>953000000</v>
      </c>
      <c r="C58" s="329"/>
      <c r="D58" s="111" t="s">
        <v>111</v>
      </c>
      <c r="E58" s="331"/>
      <c r="F58" s="113">
        <v>1</v>
      </c>
      <c r="H58" s="44"/>
      <c r="I58" s="415">
        <f>I56+I57</f>
        <v>953000000</v>
      </c>
    </row>
    <row r="59" spans="1:9" ht="19.5" thickBot="1">
      <c r="A59" s="114">
        <f>B58</f>
        <v>953000000</v>
      </c>
      <c r="B59" s="114"/>
      <c r="C59" s="332"/>
      <c r="D59" s="107" t="s">
        <v>116</v>
      </c>
      <c r="E59" s="335"/>
      <c r="F59" s="116">
        <v>2</v>
      </c>
    </row>
    <row r="60" spans="1:9" ht="18.75" thickBot="1">
      <c r="A60" s="106">
        <f>SUM(A58:A59)</f>
        <v>953000000</v>
      </c>
      <c r="B60" s="106">
        <f>SUM(B58:B59)</f>
        <v>953000000</v>
      </c>
      <c r="C60" s="338" t="s">
        <v>156</v>
      </c>
      <c r="D60" s="339"/>
      <c r="E60" s="340"/>
      <c r="F60" s="341"/>
    </row>
    <row r="61" spans="1:9" ht="18.75" thickBot="1">
      <c r="A61" s="345" t="s">
        <v>370</v>
      </c>
      <c r="B61" s="346"/>
      <c r="C61" s="346"/>
      <c r="D61" s="346"/>
      <c r="E61" s="346"/>
      <c r="F61" s="347"/>
    </row>
    <row r="62" spans="1:9" ht="18.75" thickBot="1">
      <c r="A62" s="348" t="s">
        <v>327</v>
      </c>
      <c r="B62" s="349"/>
      <c r="C62" s="349"/>
      <c r="D62" s="349"/>
      <c r="E62" s="349"/>
      <c r="F62" s="350"/>
    </row>
    <row r="63" spans="1:9" ht="18.75" thickBot="1">
      <c r="A63" s="1"/>
      <c r="B63" s="1"/>
      <c r="C63" s="1"/>
      <c r="D63" s="1"/>
      <c r="E63" s="1"/>
      <c r="F63" s="1"/>
    </row>
    <row r="64" spans="1:9" ht="18.75">
      <c r="A64" s="329" t="s">
        <v>375</v>
      </c>
      <c r="B64" s="330"/>
      <c r="C64" s="330"/>
      <c r="D64" s="330"/>
      <c r="E64" s="330"/>
      <c r="F64" s="331"/>
    </row>
    <row r="65" spans="1:6" ht="19.5" thickBot="1">
      <c r="A65" s="332" t="s">
        <v>376</v>
      </c>
      <c r="B65" s="333"/>
      <c r="C65" s="333"/>
      <c r="D65" s="334"/>
      <c r="E65" s="333"/>
      <c r="F65" s="335"/>
    </row>
    <row r="66" spans="1:6" ht="19.5" thickBot="1">
      <c r="A66" s="107" t="s">
        <v>98</v>
      </c>
      <c r="B66" s="108" t="s">
        <v>99</v>
      </c>
      <c r="C66" s="109" t="s">
        <v>324</v>
      </c>
      <c r="D66" s="110" t="s">
        <v>51</v>
      </c>
      <c r="E66" s="108" t="s">
        <v>325</v>
      </c>
      <c r="F66" s="108" t="s">
        <v>15</v>
      </c>
    </row>
    <row r="67" spans="1:6" ht="18.75">
      <c r="A67" s="111"/>
      <c r="B67" s="111">
        <f>B49*3/12</f>
        <v>900000</v>
      </c>
      <c r="C67" s="329"/>
      <c r="D67" s="111" t="s">
        <v>377</v>
      </c>
      <c r="E67" s="331"/>
      <c r="F67" s="113">
        <v>1</v>
      </c>
    </row>
    <row r="68" spans="1:6" ht="19.5" thickBot="1">
      <c r="A68" s="114">
        <f>B67</f>
        <v>900000</v>
      </c>
      <c r="B68" s="114"/>
      <c r="C68" s="332"/>
      <c r="D68" s="107" t="s">
        <v>330</v>
      </c>
      <c r="E68" s="335"/>
      <c r="F68" s="116">
        <v>2</v>
      </c>
    </row>
    <row r="69" spans="1:6" ht="18.75" thickBot="1">
      <c r="A69" s="106">
        <f>SUM(A67:A68)</f>
        <v>900000</v>
      </c>
      <c r="B69" s="106">
        <f>SUM(B67:B68)</f>
        <v>900000</v>
      </c>
      <c r="C69" s="338" t="s">
        <v>156</v>
      </c>
      <c r="D69" s="339"/>
      <c r="E69" s="340"/>
      <c r="F69" s="341"/>
    </row>
    <row r="70" spans="1:6" ht="18.75" thickBot="1">
      <c r="A70" s="345" t="s">
        <v>378</v>
      </c>
      <c r="B70" s="346"/>
      <c r="C70" s="346"/>
      <c r="D70" s="346"/>
      <c r="E70" s="346"/>
      <c r="F70" s="347"/>
    </row>
    <row r="71" spans="1:6" ht="18.75" thickBot="1">
      <c r="A71" s="348" t="s">
        <v>327</v>
      </c>
      <c r="B71" s="349"/>
      <c r="C71" s="349"/>
      <c r="D71" s="349"/>
      <c r="E71" s="349"/>
      <c r="F71" s="350"/>
    </row>
  </sheetData>
  <mergeCells count="57">
    <mergeCell ref="H55:I55"/>
    <mergeCell ref="C69:F69"/>
    <mergeCell ref="A70:F70"/>
    <mergeCell ref="A71:F71"/>
    <mergeCell ref="C60:F60"/>
    <mergeCell ref="A61:F61"/>
    <mergeCell ref="A62:F62"/>
    <mergeCell ref="A64:F64"/>
    <mergeCell ref="A65:F65"/>
    <mergeCell ref="C67:C68"/>
    <mergeCell ref="E67:E68"/>
    <mergeCell ref="C58:C59"/>
    <mergeCell ref="E58:E59"/>
    <mergeCell ref="C42:F42"/>
    <mergeCell ref="A43:F43"/>
    <mergeCell ref="A44:F44"/>
    <mergeCell ref="A46:F46"/>
    <mergeCell ref="A47:F47"/>
    <mergeCell ref="C49:C50"/>
    <mergeCell ref="E49:E50"/>
    <mergeCell ref="C51:F51"/>
    <mergeCell ref="A52:F52"/>
    <mergeCell ref="A53:F53"/>
    <mergeCell ref="A55:F55"/>
    <mergeCell ref="A56:F56"/>
    <mergeCell ref="C40:C41"/>
    <mergeCell ref="E40:E41"/>
    <mergeCell ref="C24:F24"/>
    <mergeCell ref="A25:F25"/>
    <mergeCell ref="A26:F26"/>
    <mergeCell ref="A28:F28"/>
    <mergeCell ref="A29:F29"/>
    <mergeCell ref="C31:C32"/>
    <mergeCell ref="E31:E32"/>
    <mergeCell ref="C33:F33"/>
    <mergeCell ref="A34:F34"/>
    <mergeCell ref="A35:F35"/>
    <mergeCell ref="A37:F37"/>
    <mergeCell ref="A38:F38"/>
    <mergeCell ref="A16:F16"/>
    <mergeCell ref="A17:F17"/>
    <mergeCell ref="A19:F19"/>
    <mergeCell ref="A20:F20"/>
    <mergeCell ref="C22:C23"/>
    <mergeCell ref="E22:E23"/>
    <mergeCell ref="C15:F15"/>
    <mergeCell ref="A1:F1"/>
    <mergeCell ref="A2:F2"/>
    <mergeCell ref="C4:C5"/>
    <mergeCell ref="E4:E5"/>
    <mergeCell ref="C6:F6"/>
    <mergeCell ref="A7:F7"/>
    <mergeCell ref="A8:F8"/>
    <mergeCell ref="A10:F10"/>
    <mergeCell ref="A11:F11"/>
    <mergeCell ref="C13:C14"/>
    <mergeCell ref="E13:E1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کارعملی 1 </vt:lpstr>
      <vt:lpstr>بخشی از کار عملی 3</vt:lpstr>
      <vt:lpstr>کار عملی 5</vt:lpstr>
      <vt:lpstr>کار عملی6</vt:lpstr>
      <vt:lpstr>کارعملی 7</vt:lpstr>
      <vt:lpstr>کارعملی8</vt:lpstr>
      <vt:lpstr>کارعملی 9</vt:lpstr>
      <vt:lpstr>کارعملی 10</vt:lpstr>
      <vt:lpstr>کارعملی 11</vt:lpstr>
      <vt:lpstr>کارعملی 12</vt:lpstr>
      <vt:lpstr>کارعملی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2017-05-04T00:52:46Z</cp:lastPrinted>
  <dcterms:created xsi:type="dcterms:W3CDTF">2017-04-20T20:11:05Z</dcterms:created>
  <dcterms:modified xsi:type="dcterms:W3CDTF">2017-05-11T20:03:51Z</dcterms:modified>
</cp:coreProperties>
</file>